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WangZW\Desktop\Zn\CEE-File\"/>
    </mc:Choice>
  </mc:AlternateContent>
  <xr:revisionPtr revIDLastSave="0" documentId="13_ncr:1_{C56C8AB7-A62C-40B6-9068-8E97C4D58021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4" l="1"/>
  <c r="J13" i="4"/>
  <c r="H11" i="4"/>
  <c r="H8" i="4"/>
  <c r="Y18" i="4"/>
  <c r="S3" i="4"/>
  <c r="R7" i="4" s="1"/>
  <c r="S7" i="4" s="1"/>
  <c r="J11" i="4"/>
  <c r="I11" i="4"/>
  <c r="H12" i="4" l="1"/>
  <c r="W18" i="4"/>
  <c r="Y30" i="4"/>
  <c r="Y14" i="4"/>
  <c r="W30" i="4"/>
  <c r="V30" i="4" s="1"/>
  <c r="W14" i="4"/>
  <c r="V14" i="4" s="1"/>
  <c r="Y26" i="4"/>
  <c r="Y10" i="4"/>
  <c r="W26" i="4"/>
  <c r="V26" i="4" s="1"/>
  <c r="W10" i="4"/>
  <c r="Y22" i="4"/>
  <c r="Y6" i="4"/>
  <c r="W22" i="4"/>
  <c r="W6" i="4"/>
  <c r="V22" i="4"/>
  <c r="V10" i="4"/>
  <c r="Y31" i="4"/>
  <c r="Y23" i="4"/>
  <c r="Y19" i="4"/>
  <c r="Y15" i="4"/>
  <c r="Y11" i="4"/>
  <c r="Y7" i="4"/>
  <c r="W31" i="4"/>
  <c r="V31" i="4" s="1"/>
  <c r="W27" i="4"/>
  <c r="V27" i="4" s="1"/>
  <c r="W23" i="4"/>
  <c r="V23" i="4" s="1"/>
  <c r="W19" i="4"/>
  <c r="V19" i="4" s="1"/>
  <c r="W15" i="4"/>
  <c r="V15" i="4" s="1"/>
  <c r="W11" i="4"/>
  <c r="V11" i="4" s="1"/>
  <c r="W7" i="4"/>
  <c r="V7" i="4" s="1"/>
  <c r="Y12" i="4"/>
  <c r="Y8" i="4"/>
  <c r="V18" i="4"/>
  <c r="Y27" i="4"/>
  <c r="Y28" i="4"/>
  <c r="Y20" i="4"/>
  <c r="Y16" i="4"/>
  <c r="I12" i="4"/>
  <c r="W28" i="4"/>
  <c r="V28" i="4" s="1"/>
  <c r="W24" i="4"/>
  <c r="V24" i="4" s="1"/>
  <c r="W20" i="4"/>
  <c r="V20" i="4" s="1"/>
  <c r="W16" i="4"/>
  <c r="V16" i="4" s="1"/>
  <c r="W12" i="4"/>
  <c r="V12" i="4" s="1"/>
  <c r="W8" i="4"/>
  <c r="V8" i="4" s="1"/>
  <c r="Y5" i="4"/>
  <c r="V6" i="4"/>
  <c r="W4" i="4"/>
  <c r="V4" i="4" s="1"/>
  <c r="Y29" i="4"/>
  <c r="Y25" i="4"/>
  <c r="Y21" i="4"/>
  <c r="Y17" i="4"/>
  <c r="Y13" i="4"/>
  <c r="Y9" i="4"/>
  <c r="W5" i="4"/>
  <c r="V5" i="4" s="1"/>
  <c r="Y24" i="4"/>
  <c r="Y4" i="4"/>
  <c r="W29" i="4"/>
  <c r="V29" i="4" s="1"/>
  <c r="W25" i="4"/>
  <c r="V25" i="4" s="1"/>
  <c r="W21" i="4"/>
  <c r="V21" i="4" s="1"/>
  <c r="W17" i="4"/>
  <c r="V17" i="4" s="1"/>
  <c r="W13" i="4"/>
  <c r="V13" i="4" s="1"/>
  <c r="W9" i="4"/>
  <c r="V9" i="4" s="1"/>
  <c r="H13" i="4"/>
  <c r="J12" i="4"/>
  <c r="N4" i="4" s="1"/>
  <c r="I13" i="4"/>
  <c r="H3" i="2"/>
  <c r="H4" i="2"/>
  <c r="H5" i="2"/>
  <c r="H6" i="2"/>
  <c r="H7" i="2"/>
  <c r="H8" i="2"/>
  <c r="H9" i="2"/>
  <c r="H10" i="2"/>
  <c r="H11" i="2"/>
  <c r="H12" i="2"/>
  <c r="H13" i="2"/>
  <c r="H14" i="2"/>
  <c r="H2" i="2"/>
  <c r="I3" i="2"/>
  <c r="J3" i="2"/>
  <c r="K3" i="2"/>
  <c r="I4" i="2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  <c r="I11" i="2"/>
  <c r="J11" i="2"/>
  <c r="K11" i="2"/>
  <c r="I12" i="2"/>
  <c r="J12" i="2"/>
  <c r="K12" i="2"/>
  <c r="I13" i="2"/>
  <c r="J13" i="2"/>
  <c r="K13" i="2"/>
  <c r="I14" i="2"/>
  <c r="J14" i="2"/>
  <c r="K14" i="2"/>
  <c r="K2" i="2"/>
  <c r="J2" i="2"/>
  <c r="I2" i="2"/>
  <c r="D5" i="2"/>
  <c r="E5" i="2" s="1"/>
  <c r="E4" i="2"/>
  <c r="D4" i="2"/>
  <c r="D3" i="2"/>
  <c r="E3" i="2" s="1"/>
  <c r="N9" i="4" l="1"/>
  <c r="N15" i="4"/>
  <c r="N22" i="4"/>
  <c r="N28" i="4"/>
  <c r="N10" i="4"/>
  <c r="N16" i="4"/>
  <c r="N29" i="4"/>
  <c r="N8" i="4"/>
  <c r="N17" i="4"/>
  <c r="N23" i="4"/>
  <c r="N30" i="4"/>
  <c r="N11" i="4"/>
  <c r="N18" i="4"/>
  <c r="N24" i="4"/>
  <c r="N20" i="4"/>
  <c r="N12" i="4"/>
  <c r="N25" i="4"/>
  <c r="N31" i="4"/>
  <c r="N14" i="4"/>
  <c r="N13" i="4"/>
  <c r="N19" i="4"/>
  <c r="N26" i="4"/>
  <c r="N32" i="4"/>
  <c r="N21" i="4"/>
  <c r="N27" i="4"/>
  <c r="H14" i="4"/>
  <c r="M4" i="4" s="1"/>
  <c r="AD8" i="4" l="1"/>
  <c r="AD4" i="4"/>
  <c r="AB15" i="4"/>
  <c r="AD20" i="4"/>
  <c r="AD24" i="4"/>
  <c r="AD28" i="4"/>
  <c r="AB7" i="4"/>
  <c r="AB11" i="4"/>
  <c r="AD12" i="4"/>
  <c r="AD16" i="4"/>
  <c r="AB19" i="4"/>
  <c r="AB23" i="4"/>
  <c r="AB27" i="4"/>
  <c r="AB31" i="4"/>
  <c r="AB4" i="4"/>
  <c r="AD17" i="4"/>
  <c r="AD10" i="4"/>
  <c r="AB21" i="4"/>
  <c r="AB26" i="4"/>
  <c r="AD15" i="4"/>
  <c r="AB28" i="4"/>
  <c r="AB16" i="4"/>
  <c r="AD5" i="4"/>
  <c r="AB9" i="4"/>
  <c r="AB17" i="4"/>
  <c r="AB14" i="4"/>
  <c r="AD7" i="4"/>
  <c r="AB8" i="4"/>
  <c r="AD27" i="4"/>
  <c r="AD25" i="4"/>
  <c r="AB13" i="4"/>
  <c r="AD23" i="4"/>
  <c r="AB22" i="4"/>
  <c r="AD11" i="4"/>
  <c r="AB29" i="4"/>
  <c r="AB12" i="4"/>
  <c r="AB5" i="4"/>
  <c r="AD31" i="4"/>
  <c r="AB10" i="4"/>
  <c r="AD21" i="4"/>
  <c r="AD30" i="4"/>
  <c r="AD19" i="4"/>
  <c r="AB20" i="4"/>
  <c r="AB18" i="4"/>
  <c r="AD14" i="4"/>
  <c r="AB25" i="4"/>
  <c r="AB6" i="4"/>
  <c r="AB24" i="4"/>
  <c r="AD13" i="4"/>
  <c r="AD6" i="4"/>
  <c r="AD29" i="4"/>
  <c r="AB30" i="4"/>
  <c r="AD18" i="4"/>
  <c r="AD9" i="4"/>
  <c r="AD22" i="4"/>
  <c r="AD26" i="4"/>
  <c r="R11" i="4"/>
  <c r="R12" i="4"/>
  <c r="R13" i="4"/>
  <c r="R9" i="4"/>
  <c r="R10" i="4"/>
  <c r="M8" i="4"/>
  <c r="M16" i="4"/>
  <c r="M12" i="4"/>
  <c r="M21" i="4"/>
  <c r="M29" i="4"/>
  <c r="M13" i="4"/>
  <c r="M32" i="4"/>
  <c r="M24" i="4"/>
  <c r="M10" i="4"/>
  <c r="M30" i="4"/>
  <c r="M20" i="4"/>
  <c r="M26" i="4"/>
  <c r="M18" i="4"/>
  <c r="M14" i="4"/>
  <c r="M25" i="4"/>
  <c r="M28" i="4"/>
  <c r="M22" i="4"/>
  <c r="M23" i="4"/>
  <c r="M11" i="4"/>
  <c r="M27" i="4"/>
  <c r="M31" i="4"/>
  <c r="M19" i="4"/>
  <c r="M15" i="4"/>
  <c r="M17" i="4"/>
  <c r="M9" i="4"/>
  <c r="AA23" i="4" l="1"/>
  <c r="AA24" i="4"/>
  <c r="AA13" i="4"/>
  <c r="AA10" i="4"/>
  <c r="AA31" i="4"/>
  <c r="AA12" i="4"/>
  <c r="AA11" i="4"/>
  <c r="AA30" i="4"/>
  <c r="AA25" i="4"/>
  <c r="AA27" i="4"/>
  <c r="AA7" i="4"/>
  <c r="AA21" i="4"/>
  <c r="AA18" i="4"/>
  <c r="AA9" i="4"/>
  <c r="AA6" i="4"/>
  <c r="AA19" i="4"/>
  <c r="AA8" i="4"/>
  <c r="AA4" i="4"/>
  <c r="AA28" i="4"/>
  <c r="AA22" i="4"/>
  <c r="AA20" i="4"/>
  <c r="AA29" i="4"/>
  <c r="AA26" i="4"/>
  <c r="AA15" i="4"/>
  <c r="AA17" i="4"/>
  <c r="AA14" i="4"/>
  <c r="AA16" i="4"/>
  <c r="AA5" i="4"/>
  <c r="S9" i="4"/>
  <c r="S10" i="4"/>
  <c r="S11" i="4"/>
  <c r="S12" i="4"/>
  <c r="S13" i="4"/>
  <c r="AC16" i="4" l="1"/>
  <c r="AC20" i="4"/>
  <c r="AC12" i="4"/>
  <c r="AC24" i="4"/>
  <c r="AC28" i="4"/>
  <c r="AC8" i="4"/>
  <c r="AC13" i="4"/>
  <c r="X14" i="4"/>
  <c r="AC31" i="4"/>
  <c r="AC22" i="4"/>
  <c r="X6" i="4"/>
  <c r="X26" i="4"/>
  <c r="AC19" i="4"/>
  <c r="AC5" i="4"/>
  <c r="X4" i="4"/>
  <c r="AC21" i="4"/>
  <c r="AC4" i="4"/>
  <c r="AC10" i="4"/>
  <c r="X18" i="4"/>
  <c r="AC7" i="4"/>
  <c r="AC27" i="4"/>
  <c r="AC29" i="4"/>
  <c r="AC18" i="4"/>
  <c r="AC15" i="4"/>
  <c r="X12" i="4"/>
  <c r="X10" i="4"/>
  <c r="AC26" i="4"/>
  <c r="AC25" i="4"/>
  <c r="AC14" i="4"/>
  <c r="AC9" i="4"/>
  <c r="AC30" i="4"/>
  <c r="AC17" i="4"/>
  <c r="X30" i="4"/>
  <c r="AC6" i="4"/>
  <c r="AC23" i="4"/>
  <c r="X22" i="4"/>
  <c r="AC11" i="4"/>
  <c r="X17" i="4"/>
  <c r="X11" i="4"/>
  <c r="X16" i="4"/>
  <c r="X27" i="4"/>
  <c r="X5" i="4"/>
  <c r="X19" i="4"/>
  <c r="X24" i="4"/>
  <c r="X7" i="4"/>
  <c r="X21" i="4"/>
  <c r="X9" i="4"/>
  <c r="X29" i="4"/>
  <c r="X23" i="4"/>
  <c r="X31" i="4"/>
  <c r="X8" i="4"/>
  <c r="X20" i="4"/>
  <c r="X28" i="4"/>
  <c r="X13" i="4"/>
  <c r="X15" i="4"/>
  <c r="X25" i="4"/>
</calcChain>
</file>

<file path=xl/sharedStrings.xml><?xml version="1.0" encoding="utf-8"?>
<sst xmlns="http://schemas.openxmlformats.org/spreadsheetml/2006/main" count="905" uniqueCount="336">
  <si>
    <t>Sample Name</t>
    <phoneticPr fontId="2" type="noConversion"/>
  </si>
  <si>
    <t>Sample Type</t>
    <phoneticPr fontId="2" type="noConversion"/>
  </si>
  <si>
    <t>CE5-052</t>
  </si>
  <si>
    <t>CE5-052</t>
    <phoneticPr fontId="2" type="noConversion"/>
  </si>
  <si>
    <t>CE5-062</t>
  </si>
  <si>
    <t>CE5-062</t>
    <phoneticPr fontId="2" type="noConversion"/>
  </si>
  <si>
    <t>CE5-018H</t>
  </si>
  <si>
    <t>CE5-018H</t>
    <phoneticPr fontId="2" type="noConversion"/>
  </si>
  <si>
    <t>CE5-600</t>
    <phoneticPr fontId="2" type="noConversion"/>
  </si>
  <si>
    <t>CE5-1002</t>
    <phoneticPr fontId="2" type="noConversion"/>
  </si>
  <si>
    <t>CE5-0702</t>
    <phoneticPr fontId="2" type="noConversion"/>
  </si>
  <si>
    <t>CE5-0403</t>
    <phoneticPr fontId="2" type="noConversion"/>
  </si>
  <si>
    <t>CE5-0107</t>
    <phoneticPr fontId="2" type="noConversion"/>
  </si>
  <si>
    <t>CE5 Basaltic Calst</t>
    <phoneticPr fontId="2" type="noConversion"/>
  </si>
  <si>
    <t>CE5 Soils</t>
    <phoneticPr fontId="2" type="noConversion"/>
  </si>
  <si>
    <t>Apollo High-Ti Basalt</t>
    <phoneticPr fontId="2" type="noConversion"/>
  </si>
  <si>
    <t>Apollo Low-Ti Basalt</t>
    <phoneticPr fontId="2" type="noConversion"/>
  </si>
  <si>
    <t>Apollo Soils</t>
    <phoneticPr fontId="2" type="noConversion"/>
  </si>
  <si>
    <t>73002, 244, 248, 252, 256</t>
  </si>
  <si>
    <t>73002, 260, 264, 268, 272</t>
  </si>
  <si>
    <t>73002, 275, 276, 277, 279</t>
  </si>
  <si>
    <t>73002, 282, 283, 284, 286</t>
  </si>
  <si>
    <t>73002, 289, 290, 291, 293, 296</t>
  </si>
  <si>
    <t>73002, 298, 300, 303, 304</t>
  </si>
  <si>
    <t>73002, 305, 307, 310, 311</t>
  </si>
  <si>
    <t>73002, 312, 314, 317, 318</t>
  </si>
  <si>
    <t>73002, 319, 321,324</t>
  </si>
  <si>
    <t>73001, 368, 370, 374, 375, 376</t>
  </si>
  <si>
    <t>73001, 377, 378, 379, 380</t>
  </si>
  <si>
    <t>73001, 381, 382, 383, 387</t>
  </si>
  <si>
    <t>73001, 388, 389, 390, 391</t>
  </si>
  <si>
    <t>73001, 393, 394, 395, 396</t>
  </si>
  <si>
    <t>73001, 397, 401, 402, 403</t>
  </si>
  <si>
    <t>73001, 404, 405, 406, 407</t>
  </si>
  <si>
    <t>73001, 417, 418</t>
  </si>
  <si>
    <t>73001, 419, 420, 421, 422</t>
  </si>
  <si>
    <t>73001, 423, 424, 428, 429</t>
  </si>
  <si>
    <t>73001, 430, 431, 432, 433</t>
  </si>
  <si>
    <t>73001, 434, 436, 437, 438</t>
  </si>
  <si>
    <t>73001, 442, 443, 444, 445</t>
  </si>
  <si>
    <t>73001, 446, 447, 448, 449</t>
  </si>
  <si>
    <t>73001, 450, 451, 455, 456</t>
  </si>
  <si>
    <t>73001, 457, 458, 460</t>
  </si>
  <si>
    <t>73001, 408, 409, 410, 415,416</t>
  </si>
  <si>
    <t>Mg-Suites</t>
    <phoneticPr fontId="2" type="noConversion"/>
  </si>
  <si>
    <t>MIL 05035</t>
  </si>
  <si>
    <t>NWA 8632</t>
  </si>
  <si>
    <t>LAP 02224</t>
  </si>
  <si>
    <t>NWA 479</t>
  </si>
  <si>
    <t>NWA4898</t>
  </si>
  <si>
    <t>Dho 287</t>
  </si>
  <si>
    <t>NWA4734</t>
  </si>
  <si>
    <t>NWA 14178</t>
  </si>
  <si>
    <t>Lunar meteorites low-Ti basalts</t>
  </si>
  <si>
    <t>Ref.</t>
    <phoneticPr fontId="2" type="noConversion"/>
  </si>
  <si>
    <t>This Study</t>
    <phoneticPr fontId="2" type="noConversion"/>
  </si>
  <si>
    <r>
      <t>δ</t>
    </r>
    <r>
      <rPr>
        <vertAlign val="superscript"/>
        <sz val="11"/>
        <color theme="1"/>
        <rFont val="Arial"/>
        <family val="2"/>
      </rPr>
      <t>66</t>
    </r>
    <r>
      <rPr>
        <sz val="11"/>
        <color theme="1"/>
        <rFont val="Arial"/>
        <family val="2"/>
      </rPr>
      <t>Zn (‰)</t>
    </r>
    <phoneticPr fontId="2" type="noConversion"/>
  </si>
  <si>
    <t>Kato et al., 2015</t>
  </si>
  <si>
    <t>Kato et al., 2015</t>
    <phoneticPr fontId="2" type="noConversion"/>
  </si>
  <si>
    <t>Moynier et al., 2006</t>
  </si>
  <si>
    <t>Moynier et al., 2006</t>
    <phoneticPr fontId="2" type="noConversion"/>
  </si>
  <si>
    <t>Herzog et al., 2009</t>
    <phoneticPr fontId="2" type="noConversion"/>
  </si>
  <si>
    <t>0.16 to 0.52</t>
  </si>
  <si>
    <t>-0.48 to 0.55</t>
  </si>
  <si>
    <t>0.26±0.16</t>
  </si>
  <si>
    <t>Carbonaceous</t>
    <phoneticPr fontId="2" type="noConversion"/>
  </si>
  <si>
    <t>Ordinary</t>
    <phoneticPr fontId="2" type="noConversion"/>
  </si>
  <si>
    <t>EH and EL3</t>
    <phoneticPr fontId="2" type="noConversion"/>
  </si>
  <si>
    <t>Luck et al., 2005</t>
    <phoneticPr fontId="2" type="noConversion"/>
  </si>
  <si>
    <t>Moynier et al., 2011</t>
    <phoneticPr fontId="2" type="noConversion"/>
  </si>
  <si>
    <t>Zn (μg/g)</t>
    <phoneticPr fontId="2" type="noConversion"/>
  </si>
  <si>
    <t>Chondrites</t>
  </si>
  <si>
    <t>BHVO-2</t>
    <phoneticPr fontId="2" type="noConversion"/>
  </si>
  <si>
    <t>BSE</t>
    <phoneticPr fontId="2" type="noConversion"/>
  </si>
  <si>
    <t>G-2</t>
  </si>
  <si>
    <t>BCR-1</t>
  </si>
  <si>
    <t>BCR-2</t>
    <phoneticPr fontId="2" type="noConversion"/>
  </si>
  <si>
    <t>BIR-1</t>
    <phoneticPr fontId="2" type="noConversion"/>
  </si>
  <si>
    <t>Piton Des Neige</t>
    <phoneticPr fontId="2" type="noConversion"/>
  </si>
  <si>
    <t>Earth</t>
    <phoneticPr fontId="2" type="noConversion"/>
  </si>
  <si>
    <t>Pele's Hair</t>
    <phoneticPr fontId="2" type="noConversion"/>
  </si>
  <si>
    <t>Paniello et al., 2012</t>
    <phoneticPr fontId="2" type="noConversion"/>
  </si>
  <si>
    <t>Broussard et al., 2025</t>
  </si>
  <si>
    <t>Broussard et al., 2025</t>
    <phoneticPr fontId="2" type="noConversion"/>
  </si>
  <si>
    <t>Dai et al., 2025</t>
  </si>
  <si>
    <t>Dai et al., 2025</t>
    <phoneticPr fontId="2" type="noConversion"/>
  </si>
  <si>
    <t>α</t>
    <phoneticPr fontId="2" type="noConversion"/>
  </si>
  <si>
    <t>F</t>
    <phoneticPr fontId="2" type="noConversion"/>
  </si>
  <si>
    <t>Zn</t>
    <phoneticPr fontId="2" type="noConversion"/>
  </si>
  <si>
    <t>1/Zn (g/μg)</t>
    <phoneticPr fontId="2" type="noConversion"/>
  </si>
  <si>
    <t>Depth (cm)</t>
    <phoneticPr fontId="2" type="noConversion"/>
  </si>
  <si>
    <r>
      <t>δ</t>
    </r>
    <r>
      <rPr>
        <vertAlign val="superscript"/>
        <sz val="11"/>
        <color theme="1"/>
        <rFont val="Arial"/>
        <family val="2"/>
      </rPr>
      <t>60</t>
    </r>
    <r>
      <rPr>
        <sz val="11"/>
        <color theme="1"/>
        <rFont val="Arial"/>
        <family val="2"/>
      </rPr>
      <t>Ni (‰)</t>
    </r>
    <phoneticPr fontId="2" type="noConversion"/>
  </si>
  <si>
    <t>Ni (μg/g)</t>
    <phoneticPr fontId="2" type="noConversion"/>
  </si>
  <si>
    <t>&lt;3</t>
    <phoneticPr fontId="2" type="noConversion"/>
  </si>
  <si>
    <t>Apollo drill core</t>
  </si>
  <si>
    <t>73002,244</t>
  </si>
  <si>
    <t>73002,248</t>
  </si>
  <si>
    <t>73002,252</t>
  </si>
  <si>
    <t>73002,256</t>
  </si>
  <si>
    <t>73002,260</t>
  </si>
  <si>
    <t>73002,264</t>
  </si>
  <si>
    <t>73002,268</t>
  </si>
  <si>
    <t>73002,272</t>
  </si>
  <si>
    <t>73002,275</t>
  </si>
  <si>
    <t>73002,276</t>
  </si>
  <si>
    <t>73002,277</t>
  </si>
  <si>
    <t>73002,279</t>
  </si>
  <si>
    <t>73002,282</t>
  </si>
  <si>
    <t>73002,283</t>
  </si>
  <si>
    <t>73002,284</t>
  </si>
  <si>
    <t>73002,286</t>
  </si>
  <si>
    <t>73002,289</t>
  </si>
  <si>
    <t>73002,290</t>
  </si>
  <si>
    <t>73002,291</t>
  </si>
  <si>
    <t>73002,293</t>
  </si>
  <si>
    <t>73002,296</t>
  </si>
  <si>
    <t>73002,297</t>
  </si>
  <si>
    <t>73002,298</t>
  </si>
  <si>
    <t>73002,300</t>
  </si>
  <si>
    <t>73002,303</t>
  </si>
  <si>
    <t>73002,304</t>
  </si>
  <si>
    <t>73002,305</t>
  </si>
  <si>
    <t>73002,307</t>
  </si>
  <si>
    <t>73002,310</t>
  </si>
  <si>
    <t>73002,311</t>
  </si>
  <si>
    <t>73002,312</t>
  </si>
  <si>
    <t>73002,314</t>
  </si>
  <si>
    <t>73002,317</t>
  </si>
  <si>
    <t>73002,318</t>
  </si>
  <si>
    <t>73002,319</t>
  </si>
  <si>
    <t>73002,321</t>
  </si>
  <si>
    <t>73002,324</t>
  </si>
  <si>
    <t>73001,368</t>
  </si>
  <si>
    <t>73001,374</t>
  </si>
  <si>
    <t>73001,376</t>
  </si>
  <si>
    <t>73001,378</t>
  </si>
  <si>
    <t>73001,380</t>
  </si>
  <si>
    <t>73001,382</t>
  </si>
  <si>
    <t>73001,387</t>
  </si>
  <si>
    <t>73001,389</t>
  </si>
  <si>
    <t>73001,391</t>
  </si>
  <si>
    <t>73001,394</t>
  </si>
  <si>
    <t>73001,396</t>
  </si>
  <si>
    <t>73001,401</t>
  </si>
  <si>
    <t>73001,403</t>
  </si>
  <si>
    <t>73001,405</t>
  </si>
  <si>
    <t>73001,407</t>
  </si>
  <si>
    <t>73001,409</t>
  </si>
  <si>
    <t>73001,415</t>
  </si>
  <si>
    <t>73001,417</t>
  </si>
  <si>
    <t>73001,419</t>
  </si>
  <si>
    <t>73001,421</t>
  </si>
  <si>
    <t>73001,423</t>
  </si>
  <si>
    <t>73001,428</t>
  </si>
  <si>
    <t>73001,430</t>
  </si>
  <si>
    <t>73001,432</t>
  </si>
  <si>
    <t>73001,434</t>
  </si>
  <si>
    <t>73001,437</t>
  </si>
  <si>
    <t>73001,442</t>
  </si>
  <si>
    <t>73001,444</t>
  </si>
  <si>
    <t>73001,446</t>
  </si>
  <si>
    <t>73001,448</t>
  </si>
  <si>
    <t>73001,450</t>
  </si>
  <si>
    <t>73001,455</t>
  </si>
  <si>
    <t>73001,457</t>
  </si>
  <si>
    <t>73001,370</t>
  </si>
  <si>
    <t>73001,375</t>
  </si>
  <si>
    <t>73001,377</t>
  </si>
  <si>
    <t>73001,379</t>
  </si>
  <si>
    <t>73001,381</t>
  </si>
  <si>
    <t>73001,383</t>
  </si>
  <si>
    <t>73001,388</t>
  </si>
  <si>
    <t>73001,390</t>
  </si>
  <si>
    <t>73001,393</t>
  </si>
  <si>
    <t>73001,395</t>
  </si>
  <si>
    <t>73001,397</t>
  </si>
  <si>
    <t>73001,402</t>
  </si>
  <si>
    <t>73001,404</t>
  </si>
  <si>
    <t>73001,406</t>
  </si>
  <si>
    <t>73001,408</t>
  </si>
  <si>
    <t>73001,410</t>
  </si>
  <si>
    <t>73001,416</t>
  </si>
  <si>
    <t>73001,418</t>
  </si>
  <si>
    <t>73001,420</t>
  </si>
  <si>
    <t>73001,422</t>
  </si>
  <si>
    <t>73001,424</t>
  </si>
  <si>
    <t>73001,429</t>
  </si>
  <si>
    <t>73001,431</t>
  </si>
  <si>
    <t>73001,433</t>
  </si>
  <si>
    <t>73001,436</t>
  </si>
  <si>
    <t>73001,438</t>
  </si>
  <si>
    <t>73001,443</t>
  </si>
  <si>
    <t>73001,445</t>
  </si>
  <si>
    <t>73001,447</t>
  </si>
  <si>
    <t>73001,449</t>
  </si>
  <si>
    <t>73001,451</t>
  </si>
  <si>
    <t>73001,456</t>
  </si>
  <si>
    <t>0.0-0.5</t>
  </si>
  <si>
    <t>0.5-1.0</t>
  </si>
  <si>
    <t>1.0-1.5</t>
  </si>
  <si>
    <t>1.5-2.0</t>
  </si>
  <si>
    <t>2.0-2.5</t>
  </si>
  <si>
    <t>2.5-3.0</t>
  </si>
  <si>
    <t>3.0-3.5</t>
  </si>
  <si>
    <t>3.5-4.0</t>
  </si>
  <si>
    <t>4.0-4.5</t>
  </si>
  <si>
    <t>4.5-5.0</t>
  </si>
  <si>
    <t>5.0-5.5</t>
  </si>
  <si>
    <t>5.5-6.0</t>
  </si>
  <si>
    <t>6.0-6.5</t>
  </si>
  <si>
    <t>6.5-7.0</t>
  </si>
  <si>
    <t>7.0-7.5</t>
  </si>
  <si>
    <t>7.5-8.0</t>
  </si>
  <si>
    <t>8.0-8.5</t>
  </si>
  <si>
    <t>8.5-9.0</t>
  </si>
  <si>
    <t>9.0-9.5</t>
  </si>
  <si>
    <t>9.5-10.0</t>
  </si>
  <si>
    <t>10.0-10.5</t>
  </si>
  <si>
    <t>10.5-11.0</t>
  </si>
  <si>
    <t>11.0-11.5</t>
  </si>
  <si>
    <t>11.5-12.0</t>
  </si>
  <si>
    <t>12.0-12.5</t>
  </si>
  <si>
    <t>12.5-13.0</t>
  </si>
  <si>
    <t>13.0-13.5</t>
  </si>
  <si>
    <t>13.5 -14.0</t>
  </si>
  <si>
    <t>14.0-14.5</t>
  </si>
  <si>
    <t>14.5-15.0</t>
  </si>
  <si>
    <t>15.0-15.5</t>
  </si>
  <si>
    <t xml:space="preserve">15.5-16.0 </t>
  </si>
  <si>
    <t>16.0-16.5</t>
  </si>
  <si>
    <t>16.5-17.0</t>
  </si>
  <si>
    <t>17.0-17.5</t>
  </si>
  <si>
    <t>17.5-18.0</t>
  </si>
  <si>
    <t>18.0-18.5</t>
  </si>
  <si>
    <t>18.5-19.0</t>
  </si>
  <si>
    <t>19.0-19.5</t>
  </si>
  <si>
    <t>19.5-20.0</t>
  </si>
  <si>
    <t>20.0-20.5</t>
  </si>
  <si>
    <t>20.5-21.0</t>
  </si>
  <si>
    <t>21.0-21.5</t>
  </si>
  <si>
    <t>21.5-22.0</t>
  </si>
  <si>
    <t>22.0-22.5</t>
  </si>
  <si>
    <t>22.5-23.0</t>
  </si>
  <si>
    <t>23.0-23.5</t>
  </si>
  <si>
    <t>23.5-24.0</t>
  </si>
  <si>
    <t>24.0-24.5</t>
  </si>
  <si>
    <t>24.5-25.0</t>
  </si>
  <si>
    <t>25.0-25.5</t>
  </si>
  <si>
    <t>25.5-26.0</t>
  </si>
  <si>
    <t>26.0-26.5</t>
  </si>
  <si>
    <t>26.5-27.0</t>
  </si>
  <si>
    <t>27.0-27.5</t>
  </si>
  <si>
    <t>27.5-28.0</t>
  </si>
  <si>
    <t>28.0-28.5</t>
  </si>
  <si>
    <t>28.5-29.0</t>
  </si>
  <si>
    <t>29.0-29.5</t>
  </si>
  <si>
    <t>29.5-30.0</t>
  </si>
  <si>
    <t>30.0-30.5</t>
  </si>
  <si>
    <t>30.5-31.0</t>
  </si>
  <si>
    <t>31.0-31.5</t>
  </si>
  <si>
    <t>31.5-32.0</t>
  </si>
  <si>
    <t>32.0-32.5</t>
  </si>
  <si>
    <t>32.5-33.0</t>
  </si>
  <si>
    <t>33.0-33.5</t>
  </si>
  <si>
    <t>33.5-34.0</t>
  </si>
  <si>
    <t>34.0-34.5</t>
  </si>
  <si>
    <t>34.5-35.0</t>
  </si>
  <si>
    <t>35.0-35.5</t>
  </si>
  <si>
    <t>35.5-36.0</t>
  </si>
  <si>
    <t>36.0-36.5</t>
  </si>
  <si>
    <t>36.5-37.0</t>
  </si>
  <si>
    <t>37.0-37.5</t>
  </si>
  <si>
    <t>37.5-38.0</t>
  </si>
  <si>
    <t>38.0-38.5</t>
  </si>
  <si>
    <t>38.5-39.0</t>
  </si>
  <si>
    <t>39.0-39.5</t>
  </si>
  <si>
    <t>39.5-40.0</t>
  </si>
  <si>
    <t>40.0-40.5</t>
  </si>
  <si>
    <t>40.5-41.0</t>
  </si>
  <si>
    <t>41.0-41.5</t>
  </si>
  <si>
    <t>41.5-42.0</t>
  </si>
  <si>
    <t>42.0-42.5</t>
  </si>
  <si>
    <t>42.5-43.0</t>
  </si>
  <si>
    <t>43.0-43.5</t>
  </si>
  <si>
    <t>43.5-44.0</t>
  </si>
  <si>
    <t>44.0-44.5</t>
  </si>
  <si>
    <t>44.5-45.0</t>
  </si>
  <si>
    <t>45.0-45.5</t>
  </si>
  <si>
    <t>45.5-46.0</t>
  </si>
  <si>
    <t>46.0-46.5</t>
  </si>
  <si>
    <t>46.5-47.0</t>
  </si>
  <si>
    <t>47.0-47.5</t>
  </si>
  <si>
    <t>47.5-48.0</t>
  </si>
  <si>
    <t>48.0-48.5</t>
  </si>
  <si>
    <t>48.5-49.0</t>
  </si>
  <si>
    <t>49.0-49.5</t>
  </si>
  <si>
    <t>49.5-50.0</t>
  </si>
  <si>
    <t>50.0-50.5</t>
  </si>
  <si>
    <t>50.5-51.0</t>
  </si>
  <si>
    <t>Newman et al., 2024, Broussard et al., 2025</t>
  </si>
  <si>
    <t>Newman et al., 2024, Broussard et al., 2025</t>
    <phoneticPr fontId="2" type="noConversion"/>
  </si>
  <si>
    <t>This study, Li et al., 2025</t>
    <phoneticPr fontId="2" type="noConversion"/>
  </si>
  <si>
    <t>Immature Apollo Soils</t>
  </si>
  <si>
    <t>Rusky Rock</t>
  </si>
  <si>
    <t>Day et al., 2017</t>
    <phoneticPr fontId="2" type="noConversion"/>
  </si>
  <si>
    <t>M</t>
    <phoneticPr fontId="2" type="noConversion"/>
  </si>
  <si>
    <t>m</t>
    <phoneticPr fontId="2" type="noConversion"/>
  </si>
  <si>
    <t>R</t>
    <phoneticPr fontId="2" type="noConversion"/>
  </si>
  <si>
    <t>G</t>
    <phoneticPr fontId="2" type="noConversion"/>
  </si>
  <si>
    <t>Δ</t>
    <phoneticPr fontId="2" type="noConversion"/>
  </si>
  <si>
    <t>Micrometeorite</t>
    <phoneticPr fontId="2" type="noConversion"/>
  </si>
  <si>
    <t>Carbonaceous chondrite</t>
    <phoneticPr fontId="2" type="noConversion"/>
  </si>
  <si>
    <t>Mean CE5 Basalts Clasts</t>
    <phoneticPr fontId="2" type="noConversion"/>
  </si>
  <si>
    <t>Mixing with Micrometeorite</t>
  </si>
  <si>
    <r>
      <t>δ</t>
    </r>
    <r>
      <rPr>
        <vertAlign val="superscript"/>
        <sz val="11"/>
        <color theme="1"/>
        <rFont val="Arial"/>
        <family val="2"/>
      </rPr>
      <t>66</t>
    </r>
    <r>
      <rPr>
        <sz val="11"/>
        <color theme="1"/>
        <rFont val="Arial"/>
        <family val="2"/>
      </rPr>
      <t>Zn (‰) (α=0.9997)</t>
    </r>
    <phoneticPr fontId="2" type="noConversion"/>
  </si>
  <si>
    <r>
      <t>δ</t>
    </r>
    <r>
      <rPr>
        <vertAlign val="superscript"/>
        <sz val="11"/>
        <color theme="1"/>
        <rFont val="Arial"/>
        <family val="2"/>
      </rPr>
      <t>66</t>
    </r>
    <r>
      <rPr>
        <sz val="11"/>
        <color theme="1"/>
        <rFont val="Arial"/>
        <family val="2"/>
      </rPr>
      <t>Zn (‰) (α=0.9995)</t>
    </r>
    <phoneticPr fontId="2" type="noConversion"/>
  </si>
  <si>
    <t>Mixing Zn-bearing vapor</t>
    <phoneticPr fontId="2" type="noConversion"/>
  </si>
  <si>
    <r>
      <rPr>
        <vertAlign val="superscript"/>
        <sz val="11"/>
        <color theme="1"/>
        <rFont val="Arial"/>
        <family val="2"/>
      </rPr>
      <t>64</t>
    </r>
    <r>
      <rPr>
        <sz val="11"/>
        <color theme="1"/>
        <rFont val="Arial"/>
        <family val="2"/>
      </rPr>
      <t>Zn</t>
    </r>
    <phoneticPr fontId="2" type="noConversion"/>
  </si>
  <si>
    <r>
      <rPr>
        <vertAlign val="superscript"/>
        <sz val="11"/>
        <color theme="1"/>
        <rFont val="Arial"/>
        <family val="2"/>
      </rPr>
      <t>66</t>
    </r>
    <r>
      <rPr>
        <sz val="11"/>
        <color theme="1"/>
        <rFont val="Arial"/>
        <family val="2"/>
      </rPr>
      <t>Zn</t>
    </r>
    <phoneticPr fontId="2" type="noConversion"/>
  </si>
  <si>
    <r>
      <t>u</t>
    </r>
    <r>
      <rPr>
        <vertAlign val="subscript"/>
        <sz val="11"/>
        <color theme="1"/>
        <rFont val="Arial"/>
        <family val="2"/>
      </rPr>
      <t>0</t>
    </r>
    <phoneticPr fontId="2" type="noConversion"/>
  </si>
  <si>
    <r>
      <t>ZnCl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Vapor</t>
    </r>
    <phoneticPr fontId="2" type="noConversion"/>
  </si>
  <si>
    <t>Mixing with mean CE5 Basaltic clast</t>
    <phoneticPr fontId="2" type="noConversion"/>
  </si>
  <si>
    <t>Mixing with Micrometeorite (1 wt.%)</t>
    <phoneticPr fontId="2" type="noConversion"/>
  </si>
  <si>
    <t>-3.06 to 0.09</t>
    <phoneticPr fontId="2" type="noConversion"/>
  </si>
  <si>
    <t>T (K)</t>
    <phoneticPr fontId="2" type="noConversion"/>
  </si>
  <si>
    <r>
      <t>v</t>
    </r>
    <r>
      <rPr>
        <vertAlign val="subscript"/>
        <sz val="11"/>
        <color theme="1"/>
        <rFont val="Arial"/>
        <family val="2"/>
      </rPr>
      <t xml:space="preserve">escape </t>
    </r>
    <r>
      <rPr>
        <sz val="11"/>
        <color theme="1"/>
        <rFont val="Arial"/>
        <family val="2"/>
      </rPr>
      <t>(m/s)</t>
    </r>
    <phoneticPr fontId="2" type="noConversion"/>
  </si>
  <si>
    <t>M(moon) (Kg)</t>
    <phoneticPr fontId="2" type="noConversion"/>
  </si>
  <si>
    <r>
      <t>Caclauted δ</t>
    </r>
    <r>
      <rPr>
        <vertAlign val="superscript"/>
        <sz val="11"/>
        <color theme="1"/>
        <rFont val="Arial"/>
        <family val="2"/>
      </rPr>
      <t>66</t>
    </r>
    <r>
      <rPr>
        <sz val="11"/>
        <color theme="1"/>
        <rFont val="Arial"/>
        <family val="2"/>
      </rPr>
      <t>Zn (‰) of ZnCl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Vapor</t>
    </r>
    <phoneticPr fontId="2" type="noConversion"/>
  </si>
  <si>
    <r>
      <t xml:space="preserve"> δ66Zn</t>
    </r>
    <r>
      <rPr>
        <vertAlign val="subscript"/>
        <sz val="11"/>
        <color theme="1"/>
        <rFont val="Arial"/>
        <family val="2"/>
      </rPr>
      <t>Vapor</t>
    </r>
    <r>
      <rPr>
        <sz val="11"/>
        <color theme="1"/>
        <rFont val="Arial"/>
        <family val="2"/>
      </rPr>
      <t xml:space="preserve">  =0.09</t>
    </r>
    <phoneticPr fontId="2" type="noConversion"/>
  </si>
  <si>
    <r>
      <t xml:space="preserve"> δ66Zn</t>
    </r>
    <r>
      <rPr>
        <vertAlign val="subscript"/>
        <sz val="11"/>
        <color theme="1"/>
        <rFont val="Arial"/>
        <family val="2"/>
      </rPr>
      <t>Vapor</t>
    </r>
    <r>
      <rPr>
        <sz val="11"/>
        <color theme="1"/>
        <rFont val="Arial"/>
        <family val="2"/>
      </rPr>
      <t xml:space="preserve">  = -3.06</t>
    </r>
    <phoneticPr fontId="2" type="noConversion"/>
  </si>
  <si>
    <t>Avarage Apollo Basalts</t>
  </si>
  <si>
    <t>Apollo Basalts</t>
  </si>
  <si>
    <t>1.4±0.5</t>
  </si>
  <si>
    <r>
      <t>F</t>
    </r>
    <r>
      <rPr>
        <vertAlign val="subscript"/>
        <sz val="11"/>
        <color theme="1"/>
        <rFont val="Arial"/>
        <family val="2"/>
      </rPr>
      <t>remain</t>
    </r>
    <phoneticPr fontId="2" type="noConversion"/>
  </si>
  <si>
    <r>
      <t>k</t>
    </r>
    <r>
      <rPr>
        <vertAlign val="subscript"/>
        <sz val="11"/>
        <color theme="1"/>
        <rFont val="Arial"/>
        <family val="2"/>
      </rPr>
      <t>B</t>
    </r>
    <phoneticPr fontId="2" type="noConversion"/>
  </si>
  <si>
    <t>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</si>
</sst>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0000"/>
    <numFmt numFmtId="178" formatCode="0.00_ "/>
    <numFmt numFmtId="179" formatCode="0.000"/>
  </numFmts>
  <fonts count="10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000000"/>
      <name val="等线"/>
      <family val="2"/>
      <scheme val="minor"/>
    </font>
    <font>
      <vertAlign val="subscript"/>
      <sz val="11"/>
      <color theme="1"/>
      <name val="Arial"/>
      <family val="2"/>
    </font>
    <font>
      <sz val="10"/>
      <name val="Arial"/>
      <family val="2"/>
    </font>
    <font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quotePrefix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1" fontId="4" fillId="0" borderId="0" xfId="0" applyNumberFormat="1" applyFont="1"/>
    <xf numFmtId="49" fontId="4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1" fontId="4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7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3" xfId="1" xr:uid="{B342FF22-0FFC-4388-802A-06A4A090A2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7"/>
  <sheetViews>
    <sheetView topLeftCell="A79" workbookViewId="0">
      <selection activeCell="C106" sqref="C106"/>
    </sheetView>
  </sheetViews>
  <sheetFormatPr defaultRowHeight="18" customHeight="1" x14ac:dyDescent="0.2"/>
  <cols>
    <col min="1" max="1" width="28.25" style="13" bestFit="1" customWidth="1"/>
    <col min="2" max="2" width="28.875" style="2" bestFit="1" customWidth="1"/>
    <col min="3" max="3" width="11.75" style="3" bestFit="1" customWidth="1"/>
    <col min="4" max="4" width="8.75" style="3" bestFit="1" customWidth="1"/>
    <col min="5" max="5" width="20.375" style="2" bestFit="1" customWidth="1"/>
    <col min="6" max="16384" width="9" style="2"/>
  </cols>
  <sheetData>
    <row r="2" spans="1:5" s="10" customFormat="1" ht="18" customHeight="1" x14ac:dyDescent="0.2">
      <c r="A2" s="12" t="s">
        <v>0</v>
      </c>
      <c r="B2" s="10" t="s">
        <v>1</v>
      </c>
      <c r="C2" s="9" t="s">
        <v>56</v>
      </c>
      <c r="D2" s="9" t="s">
        <v>70</v>
      </c>
      <c r="E2" s="9" t="s">
        <v>54</v>
      </c>
    </row>
    <row r="3" spans="1:5" ht="18" customHeight="1" x14ac:dyDescent="0.2">
      <c r="A3" s="13" t="s">
        <v>3</v>
      </c>
      <c r="B3" s="2" t="s">
        <v>13</v>
      </c>
      <c r="C3" s="1">
        <v>0.75</v>
      </c>
      <c r="D3" s="3">
        <v>7.4</v>
      </c>
      <c r="E3" s="2" t="s">
        <v>55</v>
      </c>
    </row>
    <row r="4" spans="1:5" ht="18" customHeight="1" x14ac:dyDescent="0.2">
      <c r="A4" s="13" t="s">
        <v>7</v>
      </c>
      <c r="B4" s="2" t="s">
        <v>13</v>
      </c>
      <c r="C4" s="1">
        <v>1.06</v>
      </c>
      <c r="D4" s="3">
        <v>3.8</v>
      </c>
      <c r="E4" s="2" t="s">
        <v>55</v>
      </c>
    </row>
    <row r="5" spans="1:5" ht="18" customHeight="1" x14ac:dyDescent="0.2">
      <c r="A5" s="13" t="s">
        <v>5</v>
      </c>
      <c r="B5" s="2" t="s">
        <v>13</v>
      </c>
      <c r="C5" s="1">
        <v>1.59</v>
      </c>
      <c r="D5" s="8">
        <v>3</v>
      </c>
      <c r="E5" s="2" t="s">
        <v>55</v>
      </c>
    </row>
    <row r="6" spans="1:5" ht="18" customHeight="1" x14ac:dyDescent="0.2">
      <c r="A6" s="13" t="s">
        <v>8</v>
      </c>
      <c r="B6" s="2" t="s">
        <v>14</v>
      </c>
      <c r="C6" s="1">
        <v>0.94</v>
      </c>
      <c r="D6" s="3">
        <v>8.8000000000000007</v>
      </c>
      <c r="E6" s="2" t="s">
        <v>55</v>
      </c>
    </row>
    <row r="7" spans="1:5" ht="18" customHeight="1" x14ac:dyDescent="0.2">
      <c r="A7" s="13" t="s">
        <v>9</v>
      </c>
      <c r="B7" s="2" t="s">
        <v>14</v>
      </c>
      <c r="C7" s="1">
        <v>-0.44</v>
      </c>
      <c r="D7" s="3">
        <v>23.6</v>
      </c>
      <c r="E7" s="2" t="s">
        <v>55</v>
      </c>
    </row>
    <row r="8" spans="1:5" ht="18" customHeight="1" x14ac:dyDescent="0.2">
      <c r="A8" s="13" t="s">
        <v>10</v>
      </c>
      <c r="B8" s="2" t="s">
        <v>14</v>
      </c>
      <c r="C8" s="1">
        <v>0.09</v>
      </c>
      <c r="D8" s="3">
        <v>13.6</v>
      </c>
      <c r="E8" s="2" t="s">
        <v>55</v>
      </c>
    </row>
    <row r="9" spans="1:5" ht="18" customHeight="1" x14ac:dyDescent="0.2">
      <c r="A9" s="13" t="s">
        <v>11</v>
      </c>
      <c r="B9" s="2" t="s">
        <v>14</v>
      </c>
      <c r="C9" s="1">
        <v>-0.15</v>
      </c>
      <c r="D9" s="3">
        <v>21.3</v>
      </c>
      <c r="E9" s="2" t="s">
        <v>55</v>
      </c>
    </row>
    <row r="10" spans="1:5" ht="18" customHeight="1" x14ac:dyDescent="0.2">
      <c r="A10" s="13" t="s">
        <v>12</v>
      </c>
      <c r="B10" s="2" t="s">
        <v>14</v>
      </c>
      <c r="C10" s="1">
        <v>0.57999999999999996</v>
      </c>
      <c r="D10" s="3">
        <v>6.95</v>
      </c>
      <c r="E10" s="2" t="s">
        <v>55</v>
      </c>
    </row>
    <row r="11" spans="1:5" ht="18" customHeight="1" x14ac:dyDescent="0.2">
      <c r="A11" s="13">
        <v>10003</v>
      </c>
      <c r="B11" s="2" t="s">
        <v>15</v>
      </c>
      <c r="C11" s="3">
        <v>1.47</v>
      </c>
      <c r="D11" s="3">
        <v>1.4</v>
      </c>
      <c r="E11" s="2" t="s">
        <v>58</v>
      </c>
    </row>
    <row r="12" spans="1:5" ht="18" customHeight="1" x14ac:dyDescent="0.2">
      <c r="A12" s="13">
        <v>10017</v>
      </c>
      <c r="B12" s="2" t="s">
        <v>15</v>
      </c>
      <c r="C12" s="3">
        <v>-5.43</v>
      </c>
      <c r="D12" s="3">
        <v>12.1</v>
      </c>
      <c r="E12" s="2" t="s">
        <v>58</v>
      </c>
    </row>
    <row r="13" spans="1:5" ht="18" customHeight="1" x14ac:dyDescent="0.2">
      <c r="A13" s="13">
        <v>10022</v>
      </c>
      <c r="B13" s="2" t="s">
        <v>15</v>
      </c>
      <c r="C13" s="3">
        <v>1.27</v>
      </c>
      <c r="D13" s="3">
        <v>2.2000000000000002</v>
      </c>
      <c r="E13" s="2" t="s">
        <v>57</v>
      </c>
    </row>
    <row r="14" spans="1:5" ht="18" customHeight="1" x14ac:dyDescent="0.2">
      <c r="A14" s="13">
        <v>10024</v>
      </c>
      <c r="B14" s="2" t="s">
        <v>15</v>
      </c>
      <c r="C14" s="3">
        <v>1.4</v>
      </c>
      <c r="D14" s="3">
        <v>2.8</v>
      </c>
      <c r="E14" s="2" t="s">
        <v>57</v>
      </c>
    </row>
    <row r="15" spans="1:5" ht="18" customHeight="1" x14ac:dyDescent="0.2">
      <c r="A15" s="13">
        <v>10057</v>
      </c>
      <c r="B15" s="2" t="s">
        <v>15</v>
      </c>
      <c r="C15" s="3">
        <v>1.83</v>
      </c>
      <c r="D15" s="3">
        <v>5.4</v>
      </c>
      <c r="E15" s="2" t="s">
        <v>57</v>
      </c>
    </row>
    <row r="16" spans="1:5" ht="18" customHeight="1" x14ac:dyDescent="0.2">
      <c r="A16" s="13">
        <v>12005</v>
      </c>
      <c r="B16" s="2" t="s">
        <v>15</v>
      </c>
      <c r="C16" s="3">
        <v>-0.22</v>
      </c>
      <c r="D16" s="3">
        <v>0.8</v>
      </c>
      <c r="E16" s="2" t="s">
        <v>57</v>
      </c>
    </row>
    <row r="17" spans="1:5" ht="18" customHeight="1" x14ac:dyDescent="0.2">
      <c r="A17" s="13">
        <v>70017</v>
      </c>
      <c r="B17" s="2" t="s">
        <v>15</v>
      </c>
      <c r="C17" s="3">
        <v>1.2</v>
      </c>
      <c r="D17" s="3">
        <v>2.7</v>
      </c>
      <c r="E17" s="2" t="s">
        <v>57</v>
      </c>
    </row>
    <row r="18" spans="1:5" ht="18" customHeight="1" x14ac:dyDescent="0.2">
      <c r="A18" s="13">
        <v>70135</v>
      </c>
      <c r="B18" s="2" t="s">
        <v>15</v>
      </c>
      <c r="C18" s="3">
        <v>1.1299999999999999</v>
      </c>
      <c r="D18" s="3">
        <v>1.8</v>
      </c>
      <c r="E18" s="2" t="s">
        <v>57</v>
      </c>
    </row>
    <row r="19" spans="1:5" ht="18" customHeight="1" x14ac:dyDescent="0.2">
      <c r="A19" s="13">
        <v>70215</v>
      </c>
      <c r="B19" s="2" t="s">
        <v>15</v>
      </c>
      <c r="C19" s="3">
        <v>1.44</v>
      </c>
      <c r="D19" s="3">
        <v>0.8</v>
      </c>
      <c r="E19" s="2" t="s">
        <v>57</v>
      </c>
    </row>
    <row r="20" spans="1:5" ht="18" customHeight="1" x14ac:dyDescent="0.2">
      <c r="A20" s="13">
        <v>71055</v>
      </c>
      <c r="B20" s="2" t="s">
        <v>15</v>
      </c>
      <c r="C20" s="3">
        <v>1.35</v>
      </c>
      <c r="D20" s="3">
        <v>2.1</v>
      </c>
      <c r="E20" s="2" t="s">
        <v>57</v>
      </c>
    </row>
    <row r="21" spans="1:5" ht="18" customHeight="1" x14ac:dyDescent="0.2">
      <c r="A21" s="13">
        <v>74255</v>
      </c>
      <c r="B21" s="2" t="s">
        <v>15</v>
      </c>
      <c r="C21" s="3">
        <v>1.77</v>
      </c>
      <c r="D21" s="3">
        <v>1.2</v>
      </c>
      <c r="E21" s="2" t="s">
        <v>57</v>
      </c>
    </row>
    <row r="22" spans="1:5" ht="18" customHeight="1" x14ac:dyDescent="0.2">
      <c r="A22" s="13">
        <v>74275</v>
      </c>
      <c r="B22" s="2" t="s">
        <v>15</v>
      </c>
      <c r="C22" s="3">
        <v>0.75</v>
      </c>
      <c r="D22" s="3">
        <v>6</v>
      </c>
      <c r="E22" s="2" t="s">
        <v>57</v>
      </c>
    </row>
    <row r="23" spans="1:5" ht="18" customHeight="1" x14ac:dyDescent="0.2">
      <c r="A23" s="13">
        <v>75055</v>
      </c>
      <c r="B23" s="2" t="s">
        <v>15</v>
      </c>
      <c r="C23" s="3">
        <v>1.53</v>
      </c>
      <c r="D23" s="3">
        <v>1.3</v>
      </c>
      <c r="E23" s="2" t="s">
        <v>57</v>
      </c>
    </row>
    <row r="24" spans="1:5" ht="18" customHeight="1" x14ac:dyDescent="0.2">
      <c r="A24" s="13">
        <v>75075</v>
      </c>
      <c r="B24" s="2" t="s">
        <v>15</v>
      </c>
      <c r="C24" s="3">
        <v>1.9</v>
      </c>
      <c r="D24" s="3">
        <v>2</v>
      </c>
      <c r="E24" s="2" t="s">
        <v>57</v>
      </c>
    </row>
    <row r="25" spans="1:5" ht="18" customHeight="1" x14ac:dyDescent="0.2">
      <c r="A25" s="13">
        <v>12002</v>
      </c>
      <c r="B25" s="2" t="s">
        <v>16</v>
      </c>
      <c r="C25" s="3">
        <v>0.84</v>
      </c>
      <c r="D25" s="3">
        <v>1.5</v>
      </c>
      <c r="E25" s="2" t="s">
        <v>57</v>
      </c>
    </row>
    <row r="26" spans="1:5" ht="18" customHeight="1" x14ac:dyDescent="0.2">
      <c r="A26" s="13">
        <v>12012</v>
      </c>
      <c r="B26" s="2" t="s">
        <v>16</v>
      </c>
      <c r="C26" s="3">
        <v>1.62</v>
      </c>
      <c r="D26" s="3">
        <v>1</v>
      </c>
      <c r="E26" s="2" t="s">
        <v>57</v>
      </c>
    </row>
    <row r="27" spans="1:5" ht="18" customHeight="1" x14ac:dyDescent="0.2">
      <c r="A27" s="13">
        <v>12016</v>
      </c>
      <c r="B27" s="2" t="s">
        <v>16</v>
      </c>
      <c r="C27" s="3">
        <v>1.56</v>
      </c>
      <c r="D27" s="3">
        <v>0.9</v>
      </c>
      <c r="E27" s="2" t="s">
        <v>57</v>
      </c>
    </row>
    <row r="28" spans="1:5" ht="18" customHeight="1" x14ac:dyDescent="0.2">
      <c r="A28" s="13">
        <v>12018</v>
      </c>
      <c r="B28" s="2" t="s">
        <v>16</v>
      </c>
      <c r="C28" s="3">
        <v>-3.13</v>
      </c>
      <c r="D28" s="3">
        <v>1.3</v>
      </c>
      <c r="E28" s="2" t="s">
        <v>57</v>
      </c>
    </row>
    <row r="29" spans="1:5" ht="18" customHeight="1" x14ac:dyDescent="0.2">
      <c r="A29" s="13">
        <v>12021</v>
      </c>
      <c r="B29" s="2" t="s">
        <v>16</v>
      </c>
      <c r="C29" s="3">
        <v>1.1499999999999999</v>
      </c>
      <c r="D29" s="3">
        <v>1.4</v>
      </c>
      <c r="E29" s="2" t="s">
        <v>57</v>
      </c>
    </row>
    <row r="30" spans="1:5" ht="18" customHeight="1" x14ac:dyDescent="0.2">
      <c r="A30" s="13">
        <v>12040</v>
      </c>
      <c r="B30" s="2" t="s">
        <v>16</v>
      </c>
      <c r="C30" s="3">
        <v>1.58</v>
      </c>
      <c r="D30" s="3">
        <v>0.8</v>
      </c>
      <c r="E30" s="2" t="s">
        <v>57</v>
      </c>
    </row>
    <row r="31" spans="1:5" ht="18" customHeight="1" x14ac:dyDescent="0.2">
      <c r="A31" s="13">
        <v>12052</v>
      </c>
      <c r="B31" s="2" t="s">
        <v>16</v>
      </c>
      <c r="C31" s="3">
        <v>1.34</v>
      </c>
      <c r="D31" s="3">
        <v>1.1000000000000001</v>
      </c>
      <c r="E31" s="2" t="s">
        <v>57</v>
      </c>
    </row>
    <row r="32" spans="1:5" ht="18" customHeight="1" x14ac:dyDescent="0.2">
      <c r="A32" s="13">
        <v>12063</v>
      </c>
      <c r="B32" s="2" t="s">
        <v>16</v>
      </c>
      <c r="C32" s="3">
        <v>1.18</v>
      </c>
      <c r="D32" s="3">
        <v>1</v>
      </c>
      <c r="E32" s="2" t="s">
        <v>57</v>
      </c>
    </row>
    <row r="33" spans="1:5" ht="18" customHeight="1" x14ac:dyDescent="0.2">
      <c r="A33" s="13">
        <v>12065</v>
      </c>
      <c r="B33" s="2" t="s">
        <v>16</v>
      </c>
      <c r="C33" s="3">
        <v>1.52</v>
      </c>
      <c r="D33" s="3">
        <v>1.1000000000000001</v>
      </c>
      <c r="E33" s="2" t="s">
        <v>57</v>
      </c>
    </row>
    <row r="34" spans="1:5" ht="18" customHeight="1" x14ac:dyDescent="0.2">
      <c r="A34" s="13">
        <v>14053</v>
      </c>
      <c r="B34" s="2" t="s">
        <v>16</v>
      </c>
      <c r="C34" s="3">
        <v>-0.97</v>
      </c>
      <c r="D34" s="3">
        <v>2.7</v>
      </c>
      <c r="E34" s="2" t="s">
        <v>57</v>
      </c>
    </row>
    <row r="35" spans="1:5" ht="18" customHeight="1" x14ac:dyDescent="0.2">
      <c r="A35" s="13">
        <v>15016</v>
      </c>
      <c r="B35" s="2" t="s">
        <v>16</v>
      </c>
      <c r="C35" s="3">
        <v>-1.47</v>
      </c>
      <c r="D35" s="3">
        <v>2.1</v>
      </c>
      <c r="E35" s="2" t="s">
        <v>57</v>
      </c>
    </row>
    <row r="36" spans="1:5" ht="18" customHeight="1" x14ac:dyDescent="0.2">
      <c r="A36" s="13">
        <v>15058</v>
      </c>
      <c r="B36" s="2" t="s">
        <v>16</v>
      </c>
      <c r="C36" s="3">
        <v>1.41</v>
      </c>
      <c r="D36" s="3">
        <v>1.7</v>
      </c>
      <c r="E36" s="2" t="s">
        <v>57</v>
      </c>
    </row>
    <row r="37" spans="1:5" ht="18" customHeight="1" x14ac:dyDescent="0.2">
      <c r="A37" s="13">
        <v>15065</v>
      </c>
      <c r="B37" s="2" t="s">
        <v>16</v>
      </c>
      <c r="C37" s="3">
        <v>1.33</v>
      </c>
      <c r="D37" s="3">
        <v>1.1000000000000001</v>
      </c>
      <c r="E37" s="2" t="s">
        <v>57</v>
      </c>
    </row>
    <row r="38" spans="1:5" ht="18" customHeight="1" x14ac:dyDescent="0.2">
      <c r="A38" s="13">
        <v>15499</v>
      </c>
      <c r="B38" s="2" t="s">
        <v>16</v>
      </c>
      <c r="C38" s="3">
        <v>1.23</v>
      </c>
      <c r="D38" s="3">
        <v>0.9</v>
      </c>
      <c r="E38" s="2" t="s">
        <v>57</v>
      </c>
    </row>
    <row r="39" spans="1:5" ht="18" customHeight="1" x14ac:dyDescent="0.2">
      <c r="A39" s="13">
        <v>15555</v>
      </c>
      <c r="B39" s="2" t="s">
        <v>16</v>
      </c>
      <c r="C39" s="3">
        <v>1.56</v>
      </c>
      <c r="D39" s="3">
        <v>1.1000000000000001</v>
      </c>
      <c r="E39" s="2" t="s">
        <v>57</v>
      </c>
    </row>
    <row r="40" spans="1:5" ht="18" customHeight="1" x14ac:dyDescent="0.2">
      <c r="A40" s="13">
        <v>15557</v>
      </c>
      <c r="B40" s="2" t="s">
        <v>16</v>
      </c>
      <c r="C40" s="3">
        <v>1.34</v>
      </c>
      <c r="D40" s="3">
        <v>0.6</v>
      </c>
      <c r="E40" s="2" t="s">
        <v>57</v>
      </c>
    </row>
    <row r="41" spans="1:5" ht="18" customHeight="1" x14ac:dyDescent="0.2">
      <c r="A41" s="13" t="s">
        <v>330</v>
      </c>
      <c r="B41" s="2" t="s">
        <v>331</v>
      </c>
      <c r="C41" s="4" t="s">
        <v>332</v>
      </c>
      <c r="D41"/>
      <c r="E41" s="2" t="s">
        <v>57</v>
      </c>
    </row>
    <row r="42" spans="1:5" ht="18" customHeight="1" x14ac:dyDescent="0.2">
      <c r="A42" s="13">
        <v>14163</v>
      </c>
      <c r="B42" s="2" t="s">
        <v>17</v>
      </c>
      <c r="C42" s="3">
        <v>2.59</v>
      </c>
      <c r="D42" s="3">
        <v>33</v>
      </c>
      <c r="E42" s="2" t="s">
        <v>60</v>
      </c>
    </row>
    <row r="43" spans="1:5" ht="18" customHeight="1" x14ac:dyDescent="0.2">
      <c r="A43" s="13">
        <v>15021</v>
      </c>
      <c r="B43" s="2" t="s">
        <v>17</v>
      </c>
      <c r="C43" s="3">
        <v>4.88</v>
      </c>
      <c r="D43" s="3">
        <v>21</v>
      </c>
      <c r="E43" s="2" t="s">
        <v>61</v>
      </c>
    </row>
    <row r="44" spans="1:5" ht="18" customHeight="1" x14ac:dyDescent="0.2">
      <c r="A44" s="13">
        <v>15041</v>
      </c>
      <c r="B44" s="2" t="s">
        <v>17</v>
      </c>
      <c r="C44" s="3">
        <v>6.35</v>
      </c>
      <c r="D44" s="3">
        <v>17.3</v>
      </c>
      <c r="E44" s="2" t="s">
        <v>57</v>
      </c>
    </row>
    <row r="45" spans="1:5" ht="18" customHeight="1" x14ac:dyDescent="0.2">
      <c r="A45" s="13">
        <v>15231</v>
      </c>
      <c r="B45" s="2" t="s">
        <v>17</v>
      </c>
      <c r="C45" s="3">
        <v>6.39</v>
      </c>
      <c r="D45" s="3">
        <v>16.5</v>
      </c>
      <c r="E45" s="2" t="s">
        <v>60</v>
      </c>
    </row>
    <row r="46" spans="1:5" ht="18" customHeight="1" x14ac:dyDescent="0.2">
      <c r="A46" s="13">
        <v>64501</v>
      </c>
      <c r="B46" s="2" t="s">
        <v>17</v>
      </c>
      <c r="C46" s="3">
        <v>4.41</v>
      </c>
      <c r="D46" s="3">
        <v>23.8</v>
      </c>
      <c r="E46" s="2" t="s">
        <v>60</v>
      </c>
    </row>
    <row r="47" spans="1:5" ht="18" customHeight="1" x14ac:dyDescent="0.2">
      <c r="A47" s="13">
        <v>65701</v>
      </c>
      <c r="B47" s="2" t="s">
        <v>17</v>
      </c>
      <c r="C47" s="3">
        <v>4.26</v>
      </c>
      <c r="D47" s="3">
        <v>24.7</v>
      </c>
      <c r="E47" s="2" t="s">
        <v>59</v>
      </c>
    </row>
    <row r="48" spans="1:5" ht="18" customHeight="1" x14ac:dyDescent="0.2">
      <c r="A48" s="13">
        <v>66041</v>
      </c>
      <c r="B48" s="2" t="s">
        <v>17</v>
      </c>
      <c r="C48" s="3">
        <v>4.17</v>
      </c>
      <c r="E48" s="2" t="s">
        <v>59</v>
      </c>
    </row>
    <row r="49" spans="1:5" ht="18" customHeight="1" x14ac:dyDescent="0.2">
      <c r="A49" s="13">
        <v>68841</v>
      </c>
      <c r="B49" s="2" t="s">
        <v>17</v>
      </c>
      <c r="C49" s="3">
        <v>2.1800000000000002</v>
      </c>
      <c r="E49" s="2" t="s">
        <v>59</v>
      </c>
    </row>
    <row r="50" spans="1:5" ht="18" customHeight="1" x14ac:dyDescent="0.2">
      <c r="A50" s="13">
        <v>69941</v>
      </c>
      <c r="B50" s="2" t="s">
        <v>17</v>
      </c>
      <c r="C50" s="3">
        <v>3.4</v>
      </c>
      <c r="E50" s="2" t="s">
        <v>59</v>
      </c>
    </row>
    <row r="51" spans="1:5" ht="18" customHeight="1" x14ac:dyDescent="0.2">
      <c r="A51" s="13">
        <v>70011</v>
      </c>
      <c r="B51" s="2" t="s">
        <v>17</v>
      </c>
      <c r="C51" s="3">
        <v>3.44</v>
      </c>
      <c r="D51" s="3">
        <v>27.6</v>
      </c>
      <c r="E51" s="2" t="s">
        <v>59</v>
      </c>
    </row>
    <row r="52" spans="1:5" ht="18" customHeight="1" x14ac:dyDescent="0.2">
      <c r="A52" s="13">
        <v>70181</v>
      </c>
      <c r="B52" s="2" t="s">
        <v>17</v>
      </c>
      <c r="C52" s="3">
        <v>3.14</v>
      </c>
      <c r="D52" s="3">
        <v>32.9</v>
      </c>
      <c r="E52" s="2" t="s">
        <v>57</v>
      </c>
    </row>
    <row r="53" spans="1:5" ht="18" customHeight="1" x14ac:dyDescent="0.2">
      <c r="A53" s="13">
        <v>72501</v>
      </c>
      <c r="B53" s="2" t="s">
        <v>17</v>
      </c>
      <c r="C53" s="3">
        <v>4.45</v>
      </c>
      <c r="D53" s="3">
        <v>31</v>
      </c>
      <c r="E53" s="2" t="s">
        <v>59</v>
      </c>
    </row>
    <row r="54" spans="1:5" ht="18" customHeight="1" x14ac:dyDescent="0.2">
      <c r="A54" s="13">
        <v>75081</v>
      </c>
      <c r="B54" s="2" t="s">
        <v>17</v>
      </c>
      <c r="C54" s="3">
        <v>4.07</v>
      </c>
      <c r="D54" s="3">
        <v>24.8</v>
      </c>
      <c r="E54" s="2" t="s">
        <v>59</v>
      </c>
    </row>
    <row r="55" spans="1:5" ht="18" customHeight="1" x14ac:dyDescent="0.2">
      <c r="A55" s="13">
        <v>76501</v>
      </c>
      <c r="B55" s="2" t="s">
        <v>17</v>
      </c>
      <c r="C55" s="3">
        <v>3.79</v>
      </c>
      <c r="E55" s="2" t="s">
        <v>59</v>
      </c>
    </row>
    <row r="56" spans="1:5" ht="18" customHeight="1" x14ac:dyDescent="0.2">
      <c r="A56" s="13">
        <v>78221</v>
      </c>
      <c r="B56" s="2" t="s">
        <v>17</v>
      </c>
      <c r="C56" s="3">
        <v>5.42</v>
      </c>
      <c r="D56" s="3">
        <v>31.6</v>
      </c>
      <c r="E56" s="2" t="s">
        <v>57</v>
      </c>
    </row>
    <row r="57" spans="1:5" ht="18" customHeight="1" x14ac:dyDescent="0.2">
      <c r="A57" s="13">
        <v>79221</v>
      </c>
      <c r="B57" s="2" t="s">
        <v>17</v>
      </c>
      <c r="C57" s="3">
        <v>5.08</v>
      </c>
      <c r="D57" s="3">
        <v>31.8</v>
      </c>
      <c r="E57" s="2" t="s">
        <v>57</v>
      </c>
    </row>
    <row r="58" spans="1:5" ht="18" customHeight="1" x14ac:dyDescent="0.2">
      <c r="A58" s="13" t="s">
        <v>18</v>
      </c>
      <c r="B58" s="2" t="s">
        <v>17</v>
      </c>
      <c r="C58" s="3">
        <v>5.54</v>
      </c>
      <c r="D58" s="8">
        <v>19.248169022595221</v>
      </c>
      <c r="E58" s="2" t="s">
        <v>83</v>
      </c>
    </row>
    <row r="59" spans="1:5" ht="18" customHeight="1" x14ac:dyDescent="0.2">
      <c r="A59" s="13" t="s">
        <v>19</v>
      </c>
      <c r="B59" s="2" t="s">
        <v>17</v>
      </c>
      <c r="C59" s="3">
        <v>5.24</v>
      </c>
      <c r="D59" s="8">
        <v>18.732765763995197</v>
      </c>
      <c r="E59" s="2" t="s">
        <v>83</v>
      </c>
    </row>
    <row r="60" spans="1:5" ht="18" customHeight="1" x14ac:dyDescent="0.2">
      <c r="A60" s="13" t="s">
        <v>20</v>
      </c>
      <c r="B60" s="2" t="s">
        <v>17</v>
      </c>
      <c r="C60" s="3">
        <v>4.09</v>
      </c>
      <c r="D60" s="8">
        <v>16.423695806019705</v>
      </c>
      <c r="E60" s="2" t="s">
        <v>82</v>
      </c>
    </row>
    <row r="61" spans="1:5" ht="18" customHeight="1" x14ac:dyDescent="0.2">
      <c r="A61" s="13" t="s">
        <v>21</v>
      </c>
      <c r="B61" s="2" t="s">
        <v>17</v>
      </c>
      <c r="C61" s="3">
        <v>3.27</v>
      </c>
      <c r="D61" s="8">
        <v>14.982684548637691</v>
      </c>
      <c r="E61" s="2" t="s">
        <v>82</v>
      </c>
    </row>
    <row r="62" spans="1:5" ht="18" customHeight="1" x14ac:dyDescent="0.2">
      <c r="A62" s="13" t="s">
        <v>22</v>
      </c>
      <c r="B62" s="2" t="s">
        <v>17</v>
      </c>
      <c r="C62" s="3">
        <v>2.84</v>
      </c>
      <c r="D62" s="8">
        <v>14.764947403379017</v>
      </c>
      <c r="E62" s="2" t="s">
        <v>82</v>
      </c>
    </row>
    <row r="63" spans="1:5" ht="18" customHeight="1" x14ac:dyDescent="0.2">
      <c r="A63" s="13" t="s">
        <v>23</v>
      </c>
      <c r="B63" s="2" t="s">
        <v>17</v>
      </c>
      <c r="C63" s="3">
        <v>2.62</v>
      </c>
      <c r="D63" s="8">
        <v>14.137537866968968</v>
      </c>
      <c r="E63" s="2" t="s">
        <v>82</v>
      </c>
    </row>
    <row r="64" spans="1:5" ht="18" customHeight="1" x14ac:dyDescent="0.2">
      <c r="A64" s="13" t="s">
        <v>24</v>
      </c>
      <c r="B64" s="2" t="s">
        <v>17</v>
      </c>
      <c r="C64" s="3">
        <v>1.82</v>
      </c>
      <c r="D64" s="8">
        <v>13.991371022222449</v>
      </c>
      <c r="E64" s="2" t="s">
        <v>82</v>
      </c>
    </row>
    <row r="65" spans="1:5" ht="18" customHeight="1" x14ac:dyDescent="0.2">
      <c r="A65" s="13" t="s">
        <v>25</v>
      </c>
      <c r="B65" s="2" t="s">
        <v>17</v>
      </c>
      <c r="C65" s="3">
        <v>2.5299999999999998</v>
      </c>
      <c r="D65" s="8">
        <v>14.255133800307874</v>
      </c>
      <c r="E65" s="2" t="s">
        <v>82</v>
      </c>
    </row>
    <row r="66" spans="1:5" ht="18" customHeight="1" x14ac:dyDescent="0.2">
      <c r="A66" s="13" t="s">
        <v>26</v>
      </c>
      <c r="B66" s="2" t="s">
        <v>17</v>
      </c>
      <c r="C66" s="3">
        <v>2.54</v>
      </c>
      <c r="D66" s="8">
        <v>14.189838869194375</v>
      </c>
      <c r="E66" s="2" t="s">
        <v>82</v>
      </c>
    </row>
    <row r="67" spans="1:5" ht="18" customHeight="1" x14ac:dyDescent="0.2">
      <c r="A67" s="13" t="s">
        <v>27</v>
      </c>
      <c r="B67" s="2" t="s">
        <v>17</v>
      </c>
      <c r="C67" s="3">
        <v>2.5299999999999998</v>
      </c>
      <c r="D67" s="8">
        <v>14.809139641401643</v>
      </c>
      <c r="E67" s="2" t="s">
        <v>82</v>
      </c>
    </row>
    <row r="68" spans="1:5" ht="18" customHeight="1" x14ac:dyDescent="0.2">
      <c r="A68" s="13" t="s">
        <v>28</v>
      </c>
      <c r="B68" s="2" t="s">
        <v>17</v>
      </c>
      <c r="C68" s="3">
        <v>2.35</v>
      </c>
      <c r="D68" s="8">
        <v>14.97318892268439</v>
      </c>
      <c r="E68" s="2" t="s">
        <v>82</v>
      </c>
    </row>
    <row r="69" spans="1:5" ht="18" customHeight="1" x14ac:dyDescent="0.2">
      <c r="A69" s="13" t="s">
        <v>29</v>
      </c>
      <c r="B69" s="2" t="s">
        <v>17</v>
      </c>
      <c r="C69" s="3">
        <v>2.44</v>
      </c>
      <c r="D69" s="8">
        <v>13.828617253056494</v>
      </c>
      <c r="E69" s="2" t="s">
        <v>82</v>
      </c>
    </row>
    <row r="70" spans="1:5" ht="18" customHeight="1" x14ac:dyDescent="0.2">
      <c r="A70" s="13" t="s">
        <v>30</v>
      </c>
      <c r="B70" s="2" t="s">
        <v>17</v>
      </c>
      <c r="C70" s="3">
        <v>2.39</v>
      </c>
      <c r="D70" s="8">
        <v>14.885664508863179</v>
      </c>
      <c r="E70" s="2" t="s">
        <v>82</v>
      </c>
    </row>
    <row r="71" spans="1:5" ht="18" customHeight="1" x14ac:dyDescent="0.2">
      <c r="A71" s="13" t="s">
        <v>31</v>
      </c>
      <c r="B71" s="2" t="s">
        <v>17</v>
      </c>
      <c r="C71" s="3">
        <v>2.52</v>
      </c>
      <c r="D71" s="8">
        <v>13.537869191777647</v>
      </c>
      <c r="E71" s="2" t="s">
        <v>82</v>
      </c>
    </row>
    <row r="72" spans="1:5" ht="18" customHeight="1" x14ac:dyDescent="0.2">
      <c r="A72" s="13" t="s">
        <v>32</v>
      </c>
      <c r="B72" s="2" t="s">
        <v>17</v>
      </c>
      <c r="C72" s="3">
        <v>2.4900000000000002</v>
      </c>
      <c r="D72" s="8">
        <v>13.538830182265695</v>
      </c>
      <c r="E72" s="2" t="s">
        <v>82</v>
      </c>
    </row>
    <row r="73" spans="1:5" ht="18" customHeight="1" x14ac:dyDescent="0.2">
      <c r="A73" s="13" t="s">
        <v>33</v>
      </c>
      <c r="B73" s="2" t="s">
        <v>17</v>
      </c>
      <c r="C73" s="3">
        <v>2.2599999999999998</v>
      </c>
      <c r="D73" s="8">
        <v>14.549248151604354</v>
      </c>
      <c r="E73" s="2" t="s">
        <v>82</v>
      </c>
    </row>
    <row r="74" spans="1:5" ht="18" customHeight="1" x14ac:dyDescent="0.2">
      <c r="A74" s="13" t="s">
        <v>43</v>
      </c>
      <c r="B74" s="2" t="s">
        <v>17</v>
      </c>
      <c r="C74" s="3">
        <v>2.34</v>
      </c>
      <c r="D74" s="8">
        <v>15.519647003831789</v>
      </c>
      <c r="E74" s="2" t="s">
        <v>82</v>
      </c>
    </row>
    <row r="75" spans="1:5" ht="18" customHeight="1" x14ac:dyDescent="0.2">
      <c r="A75" s="13" t="s">
        <v>34</v>
      </c>
      <c r="B75" s="2" t="s">
        <v>17</v>
      </c>
      <c r="C75" s="3">
        <v>2.0099999999999998</v>
      </c>
      <c r="D75" s="8">
        <v>17.948414281771633</v>
      </c>
      <c r="E75" s="2" t="s">
        <v>82</v>
      </c>
    </row>
    <row r="76" spans="1:5" ht="18" customHeight="1" x14ac:dyDescent="0.2">
      <c r="A76" s="13" t="s">
        <v>35</v>
      </c>
      <c r="B76" s="2" t="s">
        <v>17</v>
      </c>
      <c r="C76" s="3">
        <v>2.13</v>
      </c>
      <c r="D76" s="8">
        <v>17.895604415405874</v>
      </c>
      <c r="E76" s="2" t="s">
        <v>82</v>
      </c>
    </row>
    <row r="77" spans="1:5" ht="18" customHeight="1" x14ac:dyDescent="0.2">
      <c r="A77" s="13" t="s">
        <v>36</v>
      </c>
      <c r="B77" s="2" t="s">
        <v>17</v>
      </c>
      <c r="C77" s="3">
        <v>2.09</v>
      </c>
      <c r="D77" s="8">
        <v>17.044702020511565</v>
      </c>
      <c r="E77" s="2" t="s">
        <v>82</v>
      </c>
    </row>
    <row r="78" spans="1:5" ht="18" customHeight="1" x14ac:dyDescent="0.2">
      <c r="A78" s="13" t="s">
        <v>37</v>
      </c>
      <c r="B78" s="2" t="s">
        <v>17</v>
      </c>
      <c r="C78" s="3">
        <v>1.89</v>
      </c>
      <c r="D78" s="8">
        <v>18.762861619827092</v>
      </c>
      <c r="E78" s="2" t="s">
        <v>82</v>
      </c>
    </row>
    <row r="79" spans="1:5" ht="18" customHeight="1" x14ac:dyDescent="0.2">
      <c r="A79" s="13" t="s">
        <v>38</v>
      </c>
      <c r="B79" s="2" t="s">
        <v>17</v>
      </c>
      <c r="C79" s="3">
        <v>1.95</v>
      </c>
      <c r="D79" s="8">
        <v>18.985600013077281</v>
      </c>
      <c r="E79" s="2" t="s">
        <v>82</v>
      </c>
    </row>
    <row r="80" spans="1:5" ht="18" customHeight="1" x14ac:dyDescent="0.2">
      <c r="A80" s="13" t="s">
        <v>39</v>
      </c>
      <c r="B80" s="2" t="s">
        <v>17</v>
      </c>
      <c r="C80" s="3">
        <v>1.95</v>
      </c>
      <c r="D80" s="8">
        <v>20.618970377790809</v>
      </c>
      <c r="E80" s="2" t="s">
        <v>82</v>
      </c>
    </row>
    <row r="81" spans="1:5" ht="18" customHeight="1" x14ac:dyDescent="0.2">
      <c r="A81" s="13" t="s">
        <v>40</v>
      </c>
      <c r="B81" s="2" t="s">
        <v>17</v>
      </c>
      <c r="C81" s="3">
        <v>2.1</v>
      </c>
      <c r="D81" s="8">
        <v>18.216471712347428</v>
      </c>
      <c r="E81" s="2" t="s">
        <v>82</v>
      </c>
    </row>
    <row r="82" spans="1:5" ht="18" customHeight="1" x14ac:dyDescent="0.2">
      <c r="A82" s="13" t="s">
        <v>41</v>
      </c>
      <c r="B82" s="2" t="s">
        <v>17</v>
      </c>
      <c r="C82" s="3">
        <v>1.99</v>
      </c>
      <c r="D82" s="8">
        <v>20.635939433229197</v>
      </c>
      <c r="E82" s="2" t="s">
        <v>82</v>
      </c>
    </row>
    <row r="83" spans="1:5" ht="18" customHeight="1" x14ac:dyDescent="0.2">
      <c r="A83" s="13" t="s">
        <v>42</v>
      </c>
      <c r="B83" s="2" t="s">
        <v>17</v>
      </c>
      <c r="C83" s="3">
        <v>1.6</v>
      </c>
      <c r="D83" s="8">
        <v>21.798294640909365</v>
      </c>
      <c r="E83" s="2" t="s">
        <v>82</v>
      </c>
    </row>
    <row r="84" spans="1:5" ht="18" customHeight="1" x14ac:dyDescent="0.2">
      <c r="A84" s="13">
        <v>15445</v>
      </c>
      <c r="B84" s="2" t="s">
        <v>44</v>
      </c>
      <c r="C84" s="3">
        <v>2.46</v>
      </c>
      <c r="D84" s="8">
        <v>0.7</v>
      </c>
      <c r="E84" s="2" t="s">
        <v>85</v>
      </c>
    </row>
    <row r="85" spans="1:5" ht="18" customHeight="1" x14ac:dyDescent="0.2">
      <c r="A85" s="13">
        <v>15455</v>
      </c>
      <c r="B85" s="2" t="s">
        <v>44</v>
      </c>
      <c r="C85" s="3">
        <v>9.3000000000000007</v>
      </c>
      <c r="D85" s="8">
        <v>0.7</v>
      </c>
      <c r="E85" s="2" t="s">
        <v>85</v>
      </c>
    </row>
    <row r="86" spans="1:5" ht="18" customHeight="1" x14ac:dyDescent="0.2">
      <c r="A86" s="13">
        <v>72415</v>
      </c>
      <c r="B86" s="2" t="s">
        <v>44</v>
      </c>
      <c r="C86" s="3">
        <v>6.27</v>
      </c>
      <c r="D86" s="8">
        <v>2.6</v>
      </c>
      <c r="E86" s="2" t="s">
        <v>84</v>
      </c>
    </row>
    <row r="87" spans="1:5" ht="18" customHeight="1" x14ac:dyDescent="0.2">
      <c r="A87" s="13">
        <v>76535</v>
      </c>
      <c r="B87" s="2" t="s">
        <v>44</v>
      </c>
      <c r="C87" s="3">
        <v>3.1</v>
      </c>
      <c r="D87" s="8">
        <v>1.4</v>
      </c>
      <c r="E87" s="2" t="s">
        <v>84</v>
      </c>
    </row>
    <row r="88" spans="1:5" ht="18" customHeight="1" x14ac:dyDescent="0.2">
      <c r="A88" s="13">
        <v>77215</v>
      </c>
      <c r="B88" s="2" t="s">
        <v>44</v>
      </c>
      <c r="C88" s="3">
        <v>3.04</v>
      </c>
      <c r="D88" s="8">
        <v>3.6</v>
      </c>
      <c r="E88" s="2" t="s">
        <v>84</v>
      </c>
    </row>
    <row r="89" spans="1:5" ht="18" customHeight="1" x14ac:dyDescent="0.2">
      <c r="A89" s="13">
        <v>78235</v>
      </c>
      <c r="B89" s="2" t="s">
        <v>44</v>
      </c>
      <c r="C89" s="3">
        <v>3.51</v>
      </c>
      <c r="D89" s="8">
        <v>0.4</v>
      </c>
      <c r="E89" s="2" t="s">
        <v>84</v>
      </c>
    </row>
    <row r="90" spans="1:5" ht="18" customHeight="1" x14ac:dyDescent="0.2">
      <c r="A90" s="13" t="s">
        <v>45</v>
      </c>
      <c r="B90" s="2" t="s">
        <v>53</v>
      </c>
      <c r="C90" s="3">
        <v>0.56999999999999995</v>
      </c>
      <c r="D90" s="8">
        <v>3.8</v>
      </c>
      <c r="E90" s="2" t="s">
        <v>84</v>
      </c>
    </row>
    <row r="91" spans="1:5" ht="18" customHeight="1" x14ac:dyDescent="0.2">
      <c r="A91" s="13" t="s">
        <v>46</v>
      </c>
      <c r="B91" s="2" t="s">
        <v>53</v>
      </c>
      <c r="C91" s="3">
        <v>1.1399999999999999</v>
      </c>
      <c r="D91" s="8">
        <v>0.61</v>
      </c>
      <c r="E91" s="2" t="s">
        <v>84</v>
      </c>
    </row>
    <row r="92" spans="1:5" ht="18" customHeight="1" x14ac:dyDescent="0.2">
      <c r="A92" s="13" t="s">
        <v>47</v>
      </c>
      <c r="B92" s="2" t="s">
        <v>53</v>
      </c>
      <c r="C92" s="3">
        <v>1.27</v>
      </c>
      <c r="D92" s="8">
        <v>0.57999999999999996</v>
      </c>
      <c r="E92" s="2" t="s">
        <v>84</v>
      </c>
    </row>
    <row r="93" spans="1:5" ht="18" customHeight="1" x14ac:dyDescent="0.2">
      <c r="A93" s="13" t="s">
        <v>48</v>
      </c>
      <c r="B93" s="2" t="s">
        <v>53</v>
      </c>
      <c r="C93" s="3">
        <v>1.28</v>
      </c>
      <c r="D93" s="8">
        <v>0.57999999999999996</v>
      </c>
      <c r="E93" s="2" t="s">
        <v>84</v>
      </c>
    </row>
    <row r="94" spans="1:5" ht="18" customHeight="1" x14ac:dyDescent="0.2">
      <c r="A94" s="13" t="s">
        <v>49</v>
      </c>
      <c r="B94" s="2" t="s">
        <v>53</v>
      </c>
      <c r="C94" s="3">
        <v>1.47</v>
      </c>
      <c r="D94" s="8">
        <v>1.3</v>
      </c>
      <c r="E94" s="2" t="s">
        <v>84</v>
      </c>
    </row>
    <row r="95" spans="1:5" ht="18" customHeight="1" x14ac:dyDescent="0.2">
      <c r="A95" s="13" t="s">
        <v>50</v>
      </c>
      <c r="B95" s="2" t="s">
        <v>53</v>
      </c>
      <c r="C95" s="3">
        <v>0.98</v>
      </c>
      <c r="D95" s="8">
        <v>3.9</v>
      </c>
      <c r="E95" s="2" t="s">
        <v>84</v>
      </c>
    </row>
    <row r="96" spans="1:5" ht="18" customHeight="1" x14ac:dyDescent="0.2">
      <c r="A96" s="13" t="s">
        <v>51</v>
      </c>
      <c r="B96" s="2" t="s">
        <v>53</v>
      </c>
      <c r="C96" s="3">
        <v>1.1599999999999999</v>
      </c>
      <c r="D96" s="8">
        <v>3.3</v>
      </c>
      <c r="E96" s="2" t="s">
        <v>84</v>
      </c>
    </row>
    <row r="97" spans="1:5" ht="18" customHeight="1" x14ac:dyDescent="0.2">
      <c r="A97" s="13" t="s">
        <v>52</v>
      </c>
      <c r="B97" s="2" t="s">
        <v>53</v>
      </c>
      <c r="C97" s="3">
        <v>0.72</v>
      </c>
      <c r="D97" s="8">
        <v>3.3</v>
      </c>
      <c r="E97" s="2" t="s">
        <v>84</v>
      </c>
    </row>
    <row r="98" spans="1:5" ht="18" customHeight="1" x14ac:dyDescent="0.2">
      <c r="A98" s="13" t="s">
        <v>74</v>
      </c>
      <c r="B98" s="2" t="s">
        <v>79</v>
      </c>
      <c r="C98" s="7">
        <v>0.32</v>
      </c>
      <c r="E98" s="2" t="s">
        <v>81</v>
      </c>
    </row>
    <row r="99" spans="1:5" ht="18" customHeight="1" x14ac:dyDescent="0.2">
      <c r="A99" s="13" t="s">
        <v>75</v>
      </c>
      <c r="B99" s="2" t="s">
        <v>79</v>
      </c>
      <c r="C99" s="7">
        <v>0.26</v>
      </c>
      <c r="E99" s="2" t="s">
        <v>81</v>
      </c>
    </row>
    <row r="100" spans="1:5" ht="18" customHeight="1" x14ac:dyDescent="0.2">
      <c r="A100" s="13" t="s">
        <v>72</v>
      </c>
      <c r="B100" s="2" t="s">
        <v>79</v>
      </c>
      <c r="C100" s="7">
        <v>0.28999999999999998</v>
      </c>
      <c r="E100" s="2" t="s">
        <v>81</v>
      </c>
    </row>
    <row r="101" spans="1:5" ht="18" customHeight="1" x14ac:dyDescent="0.2">
      <c r="A101" s="13" t="s">
        <v>76</v>
      </c>
      <c r="B101" s="2" t="s">
        <v>79</v>
      </c>
      <c r="C101" s="7">
        <v>0.33</v>
      </c>
      <c r="E101" s="2" t="s">
        <v>81</v>
      </c>
    </row>
    <row r="102" spans="1:5" ht="18" customHeight="1" x14ac:dyDescent="0.2">
      <c r="A102" s="13" t="s">
        <v>77</v>
      </c>
      <c r="B102" s="2" t="s">
        <v>79</v>
      </c>
      <c r="C102" s="7">
        <v>0.26</v>
      </c>
      <c r="E102" s="2" t="s">
        <v>81</v>
      </c>
    </row>
    <row r="103" spans="1:5" ht="18" customHeight="1" x14ac:dyDescent="0.2">
      <c r="A103" s="13" t="s">
        <v>78</v>
      </c>
      <c r="B103" s="2" t="s">
        <v>79</v>
      </c>
      <c r="C103" s="6">
        <v>0.34399999999999997</v>
      </c>
      <c r="E103" s="2" t="s">
        <v>81</v>
      </c>
    </row>
    <row r="104" spans="1:5" ht="18" customHeight="1" x14ac:dyDescent="0.2">
      <c r="A104" s="13" t="s">
        <v>80</v>
      </c>
      <c r="B104" s="2" t="s">
        <v>79</v>
      </c>
      <c r="C104" s="6">
        <v>0.29499999999999998</v>
      </c>
      <c r="E104" s="2" t="s">
        <v>81</v>
      </c>
    </row>
    <row r="105" spans="1:5" ht="18" customHeight="1" x14ac:dyDescent="0.2">
      <c r="A105" s="13" t="s">
        <v>65</v>
      </c>
      <c r="B105" s="2" t="s">
        <v>71</v>
      </c>
      <c r="C105" s="4" t="s">
        <v>62</v>
      </c>
      <c r="E105" s="2" t="s">
        <v>68</v>
      </c>
    </row>
    <row r="106" spans="1:5" ht="18" customHeight="1" x14ac:dyDescent="0.2">
      <c r="A106" s="13" t="s">
        <v>66</v>
      </c>
      <c r="B106" s="2" t="s">
        <v>71</v>
      </c>
      <c r="C106" s="5" t="s">
        <v>63</v>
      </c>
      <c r="E106" s="2" t="s">
        <v>68</v>
      </c>
    </row>
    <row r="107" spans="1:5" ht="18" customHeight="1" x14ac:dyDescent="0.2">
      <c r="A107" s="13" t="s">
        <v>67</v>
      </c>
      <c r="B107" s="2" t="s">
        <v>71</v>
      </c>
      <c r="C107" s="4" t="s">
        <v>64</v>
      </c>
      <c r="E107" s="2" t="s">
        <v>69</v>
      </c>
    </row>
  </sheetData>
  <sortState xmlns:xlrd2="http://schemas.microsoft.com/office/spreadsheetml/2017/richdata2" ref="A84:C89">
    <sortCondition ref="A84:A89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61CC-E2AF-4C99-873F-2898049E6B00}">
  <dimension ref="A1:K15"/>
  <sheetViews>
    <sheetView tabSelected="1" workbookViewId="0">
      <selection activeCell="D25" sqref="D25"/>
    </sheetView>
  </sheetViews>
  <sheetFormatPr defaultRowHeight="18" customHeight="1" x14ac:dyDescent="0.2"/>
  <cols>
    <col min="1" max="1" width="10.125" style="2" bestFit="1" customWidth="1"/>
    <col min="2" max="2" width="9.5" style="2" bestFit="1" customWidth="1"/>
    <col min="3" max="3" width="8.75" style="2" bestFit="1" customWidth="1"/>
    <col min="4" max="5" width="12.75" style="2" bestFit="1" customWidth="1"/>
    <col min="6" max="6" width="9" style="2"/>
    <col min="7" max="8" width="8.875" style="2" bestFit="1" customWidth="1"/>
    <col min="9" max="9" width="12.75" style="2" bestFit="1" customWidth="1"/>
    <col min="10" max="11" width="20" style="2" bestFit="1" customWidth="1"/>
    <col min="12" max="16384" width="9" style="2"/>
  </cols>
  <sheetData>
    <row r="1" spans="1:11" s="9" customFormat="1" ht="18" customHeight="1" x14ac:dyDescent="0.2">
      <c r="B1" s="9" t="s">
        <v>56</v>
      </c>
      <c r="C1" s="9" t="s">
        <v>70</v>
      </c>
      <c r="D1" s="9" t="s">
        <v>87</v>
      </c>
      <c r="E1" s="9" t="s">
        <v>86</v>
      </c>
      <c r="G1" s="9" t="s">
        <v>87</v>
      </c>
      <c r="H1" s="9" t="s">
        <v>70</v>
      </c>
      <c r="I1" s="9" t="s">
        <v>89</v>
      </c>
      <c r="J1" s="9" t="s">
        <v>314</v>
      </c>
      <c r="K1" s="9" t="s">
        <v>315</v>
      </c>
    </row>
    <row r="2" spans="1:11" ht="18" customHeight="1" x14ac:dyDescent="0.2">
      <c r="A2" s="2" t="s">
        <v>73</v>
      </c>
      <c r="B2" s="3">
        <v>0.16</v>
      </c>
      <c r="C2" s="3">
        <v>53.5</v>
      </c>
      <c r="G2" s="14">
        <v>9.9999999999999995E-7</v>
      </c>
      <c r="H2" s="14">
        <f>G2*C$2</f>
        <v>5.3499999999999999E-5</v>
      </c>
      <c r="I2" s="2">
        <f>1/(G2*C$2)</f>
        <v>18691.58878504673</v>
      </c>
      <c r="J2" s="4">
        <f>B$2+(1000+B$2)*(G2^(0.9997-1)-1)</f>
        <v>4.3139186415381978</v>
      </c>
      <c r="K2" s="4">
        <f>B$2+(1000+B$2)*(G2^(0.9995-1)-1)</f>
        <v>7.0927779188198068</v>
      </c>
    </row>
    <row r="3" spans="1:11" ht="18" customHeight="1" x14ac:dyDescent="0.2">
      <c r="A3" s="15" t="s">
        <v>2</v>
      </c>
      <c r="B3" s="3">
        <v>0.75</v>
      </c>
      <c r="C3" s="8">
        <v>7.4</v>
      </c>
      <c r="D3" s="2">
        <f>C3/C$2</f>
        <v>0.13831775700934579</v>
      </c>
      <c r="E3" s="2">
        <f>LN(1+(B3-B$2)/(1000+B$2))/LN(D3)+1</f>
        <v>0.99970188494783629</v>
      </c>
      <c r="G3" s="14">
        <v>1.0000000000000001E-5</v>
      </c>
      <c r="H3" s="14">
        <f t="shared" ref="H3:H14" si="0">G3*C$2</f>
        <v>5.3499999999999999E-4</v>
      </c>
      <c r="I3" s="2">
        <f t="shared" ref="I3:I14" si="1">1/(G3*C$2)</f>
        <v>1869.1588785046729</v>
      </c>
      <c r="J3" s="4">
        <f t="shared" ref="J3:J14" si="2">B$2+(1000+B$2)*(G3^(0.9997-1)-1)</f>
        <v>3.6204027237024659</v>
      </c>
      <c r="K3" s="4">
        <f t="shared" ref="K3:K14" si="3">B$2+(1000+B$2)*(G3^(0.9995-1)-1)</f>
        <v>5.9339866918179105</v>
      </c>
    </row>
    <row r="4" spans="1:11" ht="18" customHeight="1" x14ac:dyDescent="0.2">
      <c r="A4" s="13" t="s">
        <v>6</v>
      </c>
      <c r="B4" s="3">
        <v>1.06</v>
      </c>
      <c r="C4" s="3">
        <v>3.8</v>
      </c>
      <c r="D4" s="2">
        <f t="shared" ref="D4:D5" si="4">C4/C$2</f>
        <v>7.1028037383177561E-2</v>
      </c>
      <c r="E4" s="2">
        <f t="shared" ref="E4:E5" si="5">LN(1+(B4-B$2)/(1000+B$2))/LN(D4)+1</f>
        <v>0.99965990169108199</v>
      </c>
      <c r="G4" s="14">
        <v>1E-4</v>
      </c>
      <c r="H4" s="14">
        <f t="shared" si="0"/>
        <v>5.3500000000000006E-3</v>
      </c>
      <c r="I4" s="2">
        <f t="shared" si="1"/>
        <v>186.91588785046727</v>
      </c>
      <c r="J4" s="4">
        <f t="shared" si="2"/>
        <v>2.9273657042662165</v>
      </c>
      <c r="K4" s="4">
        <f t="shared" si="3"/>
        <v>4.7765288048393035</v>
      </c>
    </row>
    <row r="5" spans="1:11" ht="18" customHeight="1" x14ac:dyDescent="0.2">
      <c r="A5" s="13" t="s">
        <v>4</v>
      </c>
      <c r="B5" s="3">
        <v>1.59</v>
      </c>
      <c r="C5" s="8">
        <v>3</v>
      </c>
      <c r="D5" s="2">
        <f t="shared" si="4"/>
        <v>5.6074766355140186E-2</v>
      </c>
      <c r="E5" s="2">
        <f t="shared" si="5"/>
        <v>0.99950409035472287</v>
      </c>
      <c r="G5" s="2">
        <v>1E-3</v>
      </c>
      <c r="H5" s="2">
        <f t="shared" si="0"/>
        <v>5.3499999999999999E-2</v>
      </c>
      <c r="I5" s="2">
        <f t="shared" si="1"/>
        <v>18.691588785046729</v>
      </c>
      <c r="J5" s="4">
        <f t="shared" si="2"/>
        <v>2.2348072525323683</v>
      </c>
      <c r="K5" s="4">
        <f t="shared" si="3"/>
        <v>3.6204027237024659</v>
      </c>
    </row>
    <row r="6" spans="1:11" ht="18" customHeight="1" x14ac:dyDescent="0.2">
      <c r="G6" s="2">
        <v>5.0000000000000001E-3</v>
      </c>
      <c r="H6" s="2">
        <f t="shared" si="0"/>
        <v>0.26750000000000002</v>
      </c>
      <c r="I6" s="2">
        <f t="shared" si="1"/>
        <v>3.7383177570093458</v>
      </c>
      <c r="J6" s="4">
        <f t="shared" si="2"/>
        <v>1.7510136485104177</v>
      </c>
      <c r="K6" s="4">
        <f t="shared" si="3"/>
        <v>2.8130952321714355</v>
      </c>
    </row>
    <row r="7" spans="1:11" ht="18" customHeight="1" x14ac:dyDescent="0.2">
      <c r="G7" s="2">
        <v>0.01</v>
      </c>
      <c r="H7" s="2">
        <f t="shared" si="0"/>
        <v>0.53500000000000003</v>
      </c>
      <c r="I7" s="2">
        <f t="shared" si="1"/>
        <v>1.8691588785046729</v>
      </c>
      <c r="J7" s="4">
        <f t="shared" si="2"/>
        <v>1.5427270380323601</v>
      </c>
      <c r="K7" s="4">
        <f t="shared" si="3"/>
        <v>2.4656069159918603</v>
      </c>
    </row>
    <row r="8" spans="1:11" ht="18" customHeight="1" x14ac:dyDescent="0.2">
      <c r="G8" s="2">
        <v>0.05</v>
      </c>
      <c r="H8" s="2">
        <f t="shared" si="0"/>
        <v>2.6750000000000003</v>
      </c>
      <c r="I8" s="2">
        <f t="shared" si="1"/>
        <v>0.37383177570093457</v>
      </c>
      <c r="J8" s="4">
        <f t="shared" si="2"/>
        <v>1.0592675113931924</v>
      </c>
      <c r="K8" s="4">
        <f t="shared" si="3"/>
        <v>1.6592283367309899</v>
      </c>
    </row>
    <row r="9" spans="1:11" ht="18" customHeight="1" x14ac:dyDescent="0.2">
      <c r="G9" s="2">
        <v>0.1</v>
      </c>
      <c r="H9" s="2">
        <f t="shared" si="0"/>
        <v>5.3500000000000005</v>
      </c>
      <c r="I9" s="2">
        <f t="shared" si="1"/>
        <v>0.18691588785046728</v>
      </c>
      <c r="J9" s="4">
        <f t="shared" si="2"/>
        <v>0.85112473052570703</v>
      </c>
      <c r="K9" s="4">
        <f t="shared" si="3"/>
        <v>1.312139851054821</v>
      </c>
    </row>
    <row r="10" spans="1:11" ht="18" customHeight="1" x14ac:dyDescent="0.2">
      <c r="G10" s="2">
        <v>0.2</v>
      </c>
      <c r="H10" s="2">
        <f t="shared" si="0"/>
        <v>10.700000000000001</v>
      </c>
      <c r="I10" s="2">
        <f t="shared" si="1"/>
        <v>9.3457943925233641E-2</v>
      </c>
      <c r="J10" s="4">
        <f t="shared" si="2"/>
        <v>0.64302522723325406</v>
      </c>
      <c r="K10" s="4">
        <f t="shared" si="3"/>
        <v>0.96517163623868418</v>
      </c>
    </row>
    <row r="11" spans="1:11" ht="18" customHeight="1" x14ac:dyDescent="0.2">
      <c r="G11" s="2">
        <v>0.3</v>
      </c>
      <c r="H11" s="2">
        <f t="shared" si="0"/>
        <v>16.05</v>
      </c>
      <c r="I11" s="2">
        <f t="shared" si="1"/>
        <v>6.2305295950155763E-2</v>
      </c>
      <c r="J11" s="4">
        <f t="shared" si="2"/>
        <v>0.52131488005772042</v>
      </c>
      <c r="K11" s="4">
        <f t="shared" si="3"/>
        <v>0.76226397916250732</v>
      </c>
    </row>
    <row r="12" spans="1:11" ht="18" customHeight="1" x14ac:dyDescent="0.2">
      <c r="G12" s="2">
        <v>0.5</v>
      </c>
      <c r="H12" s="2">
        <f t="shared" si="0"/>
        <v>26.75</v>
      </c>
      <c r="I12" s="2">
        <f t="shared" si="1"/>
        <v>3.7383177570093455E-2</v>
      </c>
      <c r="J12" s="4">
        <f t="shared" si="2"/>
        <v>0.36799905057647853</v>
      </c>
      <c r="K12" s="4">
        <f t="shared" si="3"/>
        <v>0.50668911522996707</v>
      </c>
    </row>
    <row r="13" spans="1:11" ht="18" customHeight="1" x14ac:dyDescent="0.2">
      <c r="G13" s="2">
        <v>0.8</v>
      </c>
      <c r="H13" s="2">
        <f t="shared" si="0"/>
        <v>42.800000000000004</v>
      </c>
      <c r="I13" s="2">
        <f t="shared" si="1"/>
        <v>2.336448598130841E-2</v>
      </c>
      <c r="J13" s="4">
        <f t="shared" si="2"/>
        <v>0.22695601738025292</v>
      </c>
      <c r="K13" s="4">
        <f t="shared" si="3"/>
        <v>0.27159585249915547</v>
      </c>
    </row>
    <row r="14" spans="1:11" ht="18" customHeight="1" x14ac:dyDescent="0.2">
      <c r="G14" s="2">
        <v>1</v>
      </c>
      <c r="H14" s="2">
        <f t="shared" si="0"/>
        <v>53.5</v>
      </c>
      <c r="I14" s="2">
        <f t="shared" si="1"/>
        <v>1.8691588785046728E-2</v>
      </c>
      <c r="J14" s="4">
        <f t="shared" si="2"/>
        <v>0.16</v>
      </c>
      <c r="K14" s="4">
        <f t="shared" si="3"/>
        <v>0.16</v>
      </c>
    </row>
    <row r="15" spans="1:11" ht="18" customHeight="1" x14ac:dyDescent="0.2">
      <c r="J15" s="4"/>
      <c r="K15" s="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8E5A8-7A76-4762-B5EE-41A6CA8FE40C}">
  <dimension ref="A2:H109"/>
  <sheetViews>
    <sheetView workbookViewId="0">
      <selection activeCell="F24" sqref="F24"/>
    </sheetView>
  </sheetViews>
  <sheetFormatPr defaultRowHeight="18" customHeight="1" x14ac:dyDescent="0.2"/>
  <cols>
    <col min="1" max="1" width="13.5" style="2" bestFit="1" customWidth="1"/>
    <col min="2" max="2" width="14.125" style="2" bestFit="1" customWidth="1"/>
    <col min="3" max="3" width="10.875" style="3" bestFit="1" customWidth="1"/>
    <col min="4" max="4" width="9.5" style="9" bestFit="1" customWidth="1"/>
    <col min="5" max="5" width="9.5" style="3" bestFit="1" customWidth="1"/>
    <col min="6" max="6" width="9.125" style="3" bestFit="1" customWidth="1"/>
    <col min="7" max="7" width="8.375" style="3" bestFit="1" customWidth="1"/>
    <col min="8" max="8" width="40" style="2" bestFit="1" customWidth="1"/>
    <col min="9" max="16384" width="9" style="2"/>
  </cols>
  <sheetData>
    <row r="2" spans="1:8" s="10" customFormat="1" ht="18" customHeight="1" x14ac:dyDescent="0.2">
      <c r="A2" s="10" t="s">
        <v>0</v>
      </c>
      <c r="B2" s="10" t="s">
        <v>1</v>
      </c>
      <c r="C2" s="9" t="s">
        <v>90</v>
      </c>
      <c r="D2" s="9" t="s">
        <v>56</v>
      </c>
      <c r="E2" s="9" t="s">
        <v>70</v>
      </c>
      <c r="F2" s="9" t="s">
        <v>91</v>
      </c>
      <c r="G2" s="9" t="s">
        <v>92</v>
      </c>
      <c r="H2" s="9" t="s">
        <v>54</v>
      </c>
    </row>
    <row r="3" spans="1:8" ht="18" customHeight="1" x14ac:dyDescent="0.2">
      <c r="A3" s="2" t="s">
        <v>8</v>
      </c>
      <c r="B3" s="2" t="s">
        <v>14</v>
      </c>
      <c r="C3" s="11" t="s">
        <v>93</v>
      </c>
      <c r="D3" s="1">
        <v>0.94</v>
      </c>
      <c r="E3" s="3">
        <v>8.8000000000000007</v>
      </c>
      <c r="F3" s="3">
        <v>0.88</v>
      </c>
      <c r="G3" s="3">
        <v>182.17</v>
      </c>
      <c r="H3" s="2" t="s">
        <v>301</v>
      </c>
    </row>
    <row r="4" spans="1:8" ht="18" customHeight="1" x14ac:dyDescent="0.2">
      <c r="A4" s="2" t="s">
        <v>9</v>
      </c>
      <c r="B4" s="2" t="s">
        <v>14</v>
      </c>
      <c r="C4" s="11">
        <v>3.9779</v>
      </c>
      <c r="D4" s="1">
        <v>-0.44</v>
      </c>
      <c r="E4" s="3">
        <v>23.6</v>
      </c>
      <c r="F4" s="3">
        <v>1.06</v>
      </c>
      <c r="G4" s="3">
        <v>128.56</v>
      </c>
      <c r="H4" s="2" t="s">
        <v>301</v>
      </c>
    </row>
    <row r="5" spans="1:8" ht="18" customHeight="1" x14ac:dyDescent="0.2">
      <c r="A5" s="2" t="s">
        <v>10</v>
      </c>
      <c r="B5" s="2" t="s">
        <v>14</v>
      </c>
      <c r="C5" s="11">
        <v>30.718229999999998</v>
      </c>
      <c r="D5" s="1">
        <v>0.09</v>
      </c>
      <c r="E5" s="3">
        <v>13.6</v>
      </c>
      <c r="F5" s="3">
        <v>0.75</v>
      </c>
      <c r="G5" s="3">
        <v>96.15</v>
      </c>
      <c r="H5" s="2" t="s">
        <v>301</v>
      </c>
    </row>
    <row r="6" spans="1:8" ht="18" customHeight="1" x14ac:dyDescent="0.2">
      <c r="A6" s="2" t="s">
        <v>11</v>
      </c>
      <c r="B6" s="2" t="s">
        <v>14</v>
      </c>
      <c r="C6" s="11">
        <v>41.375</v>
      </c>
      <c r="D6" s="1">
        <v>-0.15</v>
      </c>
      <c r="E6" s="3">
        <v>21.3</v>
      </c>
      <c r="F6" s="3">
        <v>0.65</v>
      </c>
      <c r="G6" s="3">
        <v>103.44</v>
      </c>
      <c r="H6" s="2" t="s">
        <v>301</v>
      </c>
    </row>
    <row r="7" spans="1:8" ht="18" customHeight="1" x14ac:dyDescent="0.2">
      <c r="A7" s="2" t="s">
        <v>12</v>
      </c>
      <c r="B7" s="2" t="s">
        <v>14</v>
      </c>
      <c r="C7" s="11">
        <v>65.083190000000002</v>
      </c>
      <c r="D7" s="1">
        <v>0.57999999999999996</v>
      </c>
      <c r="E7" s="3">
        <v>6.95</v>
      </c>
      <c r="F7" s="3">
        <v>0.54</v>
      </c>
      <c r="G7" s="3">
        <v>185.5</v>
      </c>
      <c r="H7" s="2" t="s">
        <v>301</v>
      </c>
    </row>
    <row r="8" spans="1:8" ht="18" customHeight="1" x14ac:dyDescent="0.2">
      <c r="A8" s="2" t="s">
        <v>95</v>
      </c>
      <c r="B8" s="2" t="s">
        <v>94</v>
      </c>
      <c r="C8" s="3" t="s">
        <v>197</v>
      </c>
      <c r="D8" s="28">
        <v>5.54</v>
      </c>
      <c r="E8" s="3">
        <v>18.327480000000001</v>
      </c>
      <c r="H8" s="2" t="s">
        <v>300</v>
      </c>
    </row>
    <row r="9" spans="1:8" ht="18" customHeight="1" x14ac:dyDescent="0.2">
      <c r="A9" s="2" t="s">
        <v>96</v>
      </c>
      <c r="B9" s="2" t="s">
        <v>94</v>
      </c>
      <c r="C9" s="3" t="s">
        <v>198</v>
      </c>
      <c r="D9" s="28"/>
      <c r="E9" s="3">
        <v>19.024090000000001</v>
      </c>
      <c r="H9" s="2" t="s">
        <v>300</v>
      </c>
    </row>
    <row r="10" spans="1:8" ht="18" customHeight="1" x14ac:dyDescent="0.2">
      <c r="A10" s="2" t="s">
        <v>97</v>
      </c>
      <c r="B10" s="2" t="s">
        <v>94</v>
      </c>
      <c r="C10" s="3" t="s">
        <v>199</v>
      </c>
      <c r="D10" s="28"/>
      <c r="E10" s="3">
        <v>20.00957</v>
      </c>
      <c r="H10" s="2" t="s">
        <v>299</v>
      </c>
    </row>
    <row r="11" spans="1:8" ht="18" customHeight="1" x14ac:dyDescent="0.2">
      <c r="A11" s="2" t="s">
        <v>98</v>
      </c>
      <c r="B11" s="2" t="s">
        <v>94</v>
      </c>
      <c r="C11" s="3" t="s">
        <v>200</v>
      </c>
      <c r="D11" s="28"/>
      <c r="E11" s="3">
        <v>19.631530000000001</v>
      </c>
      <c r="H11" s="2" t="s">
        <v>299</v>
      </c>
    </row>
    <row r="12" spans="1:8" ht="18" customHeight="1" x14ac:dyDescent="0.2">
      <c r="A12" s="2" t="s">
        <v>99</v>
      </c>
      <c r="B12" s="2" t="s">
        <v>94</v>
      </c>
      <c r="C12" s="3" t="s">
        <v>201</v>
      </c>
      <c r="D12" s="28">
        <v>5.24</v>
      </c>
      <c r="E12" s="3">
        <v>18.596029999999999</v>
      </c>
      <c r="H12" s="2" t="s">
        <v>299</v>
      </c>
    </row>
    <row r="13" spans="1:8" ht="18" customHeight="1" x14ac:dyDescent="0.2">
      <c r="A13" s="2" t="s">
        <v>100</v>
      </c>
      <c r="B13" s="2" t="s">
        <v>94</v>
      </c>
      <c r="C13" s="3" t="s">
        <v>202</v>
      </c>
      <c r="D13" s="28"/>
      <c r="E13" s="3">
        <v>20.96041</v>
      </c>
      <c r="H13" s="2" t="s">
        <v>299</v>
      </c>
    </row>
    <row r="14" spans="1:8" ht="18" customHeight="1" x14ac:dyDescent="0.2">
      <c r="A14" s="2" t="s">
        <v>101</v>
      </c>
      <c r="B14" s="2" t="s">
        <v>94</v>
      </c>
      <c r="C14" s="3" t="s">
        <v>203</v>
      </c>
      <c r="D14" s="28"/>
      <c r="E14" s="3">
        <v>18.432860000000002</v>
      </c>
      <c r="H14" s="2" t="s">
        <v>299</v>
      </c>
    </row>
    <row r="15" spans="1:8" ht="18" customHeight="1" x14ac:dyDescent="0.2">
      <c r="A15" s="2" t="s">
        <v>102</v>
      </c>
      <c r="B15" s="2" t="s">
        <v>94</v>
      </c>
      <c r="C15" s="3" t="s">
        <v>204</v>
      </c>
      <c r="D15" s="28"/>
      <c r="E15" s="3">
        <v>16.941759999999999</v>
      </c>
      <c r="H15" s="2" t="s">
        <v>299</v>
      </c>
    </row>
    <row r="16" spans="1:8" ht="18" customHeight="1" x14ac:dyDescent="0.2">
      <c r="A16" s="2" t="s">
        <v>103</v>
      </c>
      <c r="B16" s="2" t="s">
        <v>94</v>
      </c>
      <c r="C16" s="3" t="s">
        <v>205</v>
      </c>
      <c r="D16" s="28">
        <v>4.09</v>
      </c>
      <c r="E16" s="3">
        <v>19.06278</v>
      </c>
      <c r="H16" s="2" t="s">
        <v>299</v>
      </c>
    </row>
    <row r="17" spans="1:8" ht="18" customHeight="1" x14ac:dyDescent="0.2">
      <c r="A17" s="2" t="s">
        <v>104</v>
      </c>
      <c r="B17" s="2" t="s">
        <v>94</v>
      </c>
      <c r="C17" s="3" t="s">
        <v>206</v>
      </c>
      <c r="D17" s="28"/>
      <c r="E17" s="3">
        <v>15.5907</v>
      </c>
      <c r="H17" s="2" t="s">
        <v>299</v>
      </c>
    </row>
    <row r="18" spans="1:8" ht="18" customHeight="1" x14ac:dyDescent="0.2">
      <c r="A18" s="2" t="s">
        <v>105</v>
      </c>
      <c r="B18" s="2" t="s">
        <v>94</v>
      </c>
      <c r="C18" s="3" t="s">
        <v>207</v>
      </c>
      <c r="D18" s="28"/>
      <c r="E18" s="3">
        <v>15.257389999999999</v>
      </c>
      <c r="H18" s="2" t="s">
        <v>299</v>
      </c>
    </row>
    <row r="19" spans="1:8" ht="18" customHeight="1" x14ac:dyDescent="0.2">
      <c r="A19" s="2" t="s">
        <v>106</v>
      </c>
      <c r="B19" s="2" t="s">
        <v>94</v>
      </c>
      <c r="C19" s="3" t="s">
        <v>208</v>
      </c>
      <c r="D19" s="28"/>
      <c r="E19" s="3">
        <v>15.783910000000001</v>
      </c>
      <c r="H19" s="2" t="s">
        <v>299</v>
      </c>
    </row>
    <row r="20" spans="1:8" ht="18" customHeight="1" x14ac:dyDescent="0.2">
      <c r="A20" s="2" t="s">
        <v>107</v>
      </c>
      <c r="B20" s="2" t="s">
        <v>94</v>
      </c>
      <c r="C20" s="3" t="s">
        <v>209</v>
      </c>
      <c r="D20" s="28">
        <v>3.27</v>
      </c>
      <c r="E20" s="3">
        <v>14.931699999999999</v>
      </c>
      <c r="H20" s="2" t="s">
        <v>299</v>
      </c>
    </row>
    <row r="21" spans="1:8" ht="18" customHeight="1" x14ac:dyDescent="0.2">
      <c r="A21" s="2" t="s">
        <v>108</v>
      </c>
      <c r="B21" s="2" t="s">
        <v>94</v>
      </c>
      <c r="C21" s="3" t="s">
        <v>210</v>
      </c>
      <c r="D21" s="28"/>
      <c r="E21" s="3">
        <v>15.25168</v>
      </c>
      <c r="H21" s="2" t="s">
        <v>299</v>
      </c>
    </row>
    <row r="22" spans="1:8" ht="18" customHeight="1" x14ac:dyDescent="0.2">
      <c r="A22" s="2" t="s">
        <v>109</v>
      </c>
      <c r="B22" s="2" t="s">
        <v>94</v>
      </c>
      <c r="C22" s="3" t="s">
        <v>211</v>
      </c>
      <c r="D22" s="28"/>
      <c r="E22" s="3">
        <v>14.4551</v>
      </c>
      <c r="H22" s="2" t="s">
        <v>299</v>
      </c>
    </row>
    <row r="23" spans="1:8" ht="18" customHeight="1" x14ac:dyDescent="0.2">
      <c r="A23" s="2" t="s">
        <v>110</v>
      </c>
      <c r="B23" s="2" t="s">
        <v>94</v>
      </c>
      <c r="C23" s="3" t="s">
        <v>212</v>
      </c>
      <c r="D23" s="28"/>
      <c r="E23" s="3">
        <v>15.292260000000001</v>
      </c>
      <c r="H23" s="2" t="s">
        <v>299</v>
      </c>
    </row>
    <row r="24" spans="1:8" ht="18" customHeight="1" x14ac:dyDescent="0.2">
      <c r="A24" s="2" t="s">
        <v>111</v>
      </c>
      <c r="B24" s="2" t="s">
        <v>94</v>
      </c>
      <c r="C24" s="3" t="s">
        <v>213</v>
      </c>
      <c r="D24" s="28">
        <v>2.84</v>
      </c>
      <c r="E24" s="3">
        <v>14.964090000000001</v>
      </c>
      <c r="H24" s="2" t="s">
        <v>299</v>
      </c>
    </row>
    <row r="25" spans="1:8" ht="18" customHeight="1" x14ac:dyDescent="0.2">
      <c r="A25" s="2" t="s">
        <v>112</v>
      </c>
      <c r="B25" s="2" t="s">
        <v>94</v>
      </c>
      <c r="C25" s="3" t="s">
        <v>214</v>
      </c>
      <c r="D25" s="28"/>
      <c r="E25" s="3">
        <v>14.948130000000001</v>
      </c>
      <c r="H25" s="2" t="s">
        <v>299</v>
      </c>
    </row>
    <row r="26" spans="1:8" ht="18" customHeight="1" x14ac:dyDescent="0.2">
      <c r="A26" s="2" t="s">
        <v>113</v>
      </c>
      <c r="B26" s="2" t="s">
        <v>94</v>
      </c>
      <c r="C26" s="3" t="s">
        <v>215</v>
      </c>
      <c r="D26" s="28"/>
      <c r="E26" s="3">
        <v>14.847289999999999</v>
      </c>
      <c r="H26" s="2" t="s">
        <v>299</v>
      </c>
    </row>
    <row r="27" spans="1:8" ht="18" customHeight="1" x14ac:dyDescent="0.2">
      <c r="A27" s="2" t="s">
        <v>114</v>
      </c>
      <c r="B27" s="2" t="s">
        <v>94</v>
      </c>
      <c r="C27" s="3" t="s">
        <v>216</v>
      </c>
      <c r="D27" s="28"/>
      <c r="E27" s="3">
        <v>13.829599999999999</v>
      </c>
      <c r="H27" s="2" t="s">
        <v>299</v>
      </c>
    </row>
    <row r="28" spans="1:8" ht="18" customHeight="1" x14ac:dyDescent="0.2">
      <c r="A28" s="2" t="s">
        <v>115</v>
      </c>
      <c r="B28" s="2" t="s">
        <v>94</v>
      </c>
      <c r="C28" s="3" t="s">
        <v>217</v>
      </c>
      <c r="D28" s="28"/>
      <c r="E28" s="3">
        <v>15.23563</v>
      </c>
      <c r="H28" s="2" t="s">
        <v>299</v>
      </c>
    </row>
    <row r="29" spans="1:8" ht="18" customHeight="1" x14ac:dyDescent="0.2">
      <c r="A29" s="2" t="s">
        <v>116</v>
      </c>
      <c r="B29" s="2" t="s">
        <v>94</v>
      </c>
      <c r="C29" s="3" t="s">
        <v>218</v>
      </c>
      <c r="D29" s="28">
        <v>2.62</v>
      </c>
      <c r="E29" s="3">
        <v>13.00034</v>
      </c>
      <c r="H29" s="2" t="s">
        <v>299</v>
      </c>
    </row>
    <row r="30" spans="1:8" ht="18" customHeight="1" x14ac:dyDescent="0.2">
      <c r="A30" s="2" t="s">
        <v>117</v>
      </c>
      <c r="B30" s="2" t="s">
        <v>94</v>
      </c>
      <c r="C30" s="3" t="s">
        <v>219</v>
      </c>
      <c r="D30" s="28"/>
      <c r="E30" s="3">
        <v>14.77331</v>
      </c>
      <c r="H30" s="2" t="s">
        <v>299</v>
      </c>
    </row>
    <row r="31" spans="1:8" ht="18" customHeight="1" x14ac:dyDescent="0.2">
      <c r="A31" s="2" t="s">
        <v>118</v>
      </c>
      <c r="B31" s="2" t="s">
        <v>94</v>
      </c>
      <c r="C31" s="3" t="s">
        <v>220</v>
      </c>
      <c r="D31" s="28"/>
      <c r="E31" s="3">
        <v>14.10665</v>
      </c>
      <c r="H31" s="2" t="s">
        <v>299</v>
      </c>
    </row>
    <row r="32" spans="1:8" ht="18" customHeight="1" x14ac:dyDescent="0.2">
      <c r="A32" s="2" t="s">
        <v>119</v>
      </c>
      <c r="B32" s="2" t="s">
        <v>94</v>
      </c>
      <c r="C32" s="3" t="s">
        <v>221</v>
      </c>
      <c r="D32" s="28"/>
      <c r="E32" s="3">
        <v>12.81269</v>
      </c>
      <c r="H32" s="2" t="s">
        <v>299</v>
      </c>
    </row>
    <row r="33" spans="1:8" ht="18" customHeight="1" x14ac:dyDescent="0.2">
      <c r="A33" s="2" t="s">
        <v>120</v>
      </c>
      <c r="B33" s="2" t="s">
        <v>94</v>
      </c>
      <c r="C33" s="3" t="s">
        <v>222</v>
      </c>
      <c r="D33" s="28"/>
      <c r="E33" s="3">
        <v>14.8575</v>
      </c>
      <c r="H33" s="2" t="s">
        <v>299</v>
      </c>
    </row>
    <row r="34" spans="1:8" ht="18" customHeight="1" x14ac:dyDescent="0.2">
      <c r="A34" s="2" t="s">
        <v>121</v>
      </c>
      <c r="B34" s="2" t="s">
        <v>94</v>
      </c>
      <c r="C34" s="3" t="s">
        <v>223</v>
      </c>
      <c r="D34" s="28">
        <v>1.82</v>
      </c>
      <c r="E34" s="3">
        <v>14.278589999999999</v>
      </c>
      <c r="H34" s="2" t="s">
        <v>299</v>
      </c>
    </row>
    <row r="35" spans="1:8" ht="18" customHeight="1" x14ac:dyDescent="0.2">
      <c r="A35" s="2" t="s">
        <v>122</v>
      </c>
      <c r="B35" s="2" t="s">
        <v>94</v>
      </c>
      <c r="C35" s="3" t="s">
        <v>224</v>
      </c>
      <c r="D35" s="28"/>
      <c r="E35" s="3">
        <v>14.00093</v>
      </c>
      <c r="H35" s="2" t="s">
        <v>299</v>
      </c>
    </row>
    <row r="36" spans="1:8" ht="18" customHeight="1" x14ac:dyDescent="0.2">
      <c r="A36" s="2" t="s">
        <v>123</v>
      </c>
      <c r="B36" s="2" t="s">
        <v>94</v>
      </c>
      <c r="C36" s="3" t="s">
        <v>225</v>
      </c>
      <c r="D36" s="28"/>
      <c r="E36" s="3">
        <v>14.220800000000001</v>
      </c>
      <c r="H36" s="2" t="s">
        <v>299</v>
      </c>
    </row>
    <row r="37" spans="1:8" ht="18" customHeight="1" x14ac:dyDescent="0.2">
      <c r="A37" s="2" t="s">
        <v>124</v>
      </c>
      <c r="B37" s="2" t="s">
        <v>94</v>
      </c>
      <c r="C37" s="3" t="s">
        <v>226</v>
      </c>
      <c r="D37" s="28"/>
      <c r="E37" s="3">
        <v>13.465159999999999</v>
      </c>
      <c r="H37" s="2" t="s">
        <v>299</v>
      </c>
    </row>
    <row r="38" spans="1:8" ht="18" customHeight="1" x14ac:dyDescent="0.2">
      <c r="A38" s="2" t="s">
        <v>125</v>
      </c>
      <c r="B38" s="2" t="s">
        <v>94</v>
      </c>
      <c r="C38" s="3" t="s">
        <v>227</v>
      </c>
      <c r="D38" s="28">
        <v>2.5299999999999998</v>
      </c>
      <c r="E38" s="3">
        <v>14.383929999999999</v>
      </c>
      <c r="H38" s="2" t="s">
        <v>299</v>
      </c>
    </row>
    <row r="39" spans="1:8" ht="18" customHeight="1" x14ac:dyDescent="0.2">
      <c r="A39" s="2" t="s">
        <v>126</v>
      </c>
      <c r="B39" s="2" t="s">
        <v>94</v>
      </c>
      <c r="C39" s="3" t="s">
        <v>228</v>
      </c>
      <c r="D39" s="28"/>
      <c r="E39" s="3">
        <v>14.04435</v>
      </c>
      <c r="H39" s="2" t="s">
        <v>299</v>
      </c>
    </row>
    <row r="40" spans="1:8" ht="18" customHeight="1" x14ac:dyDescent="0.2">
      <c r="A40" s="2" t="s">
        <v>127</v>
      </c>
      <c r="B40" s="2" t="s">
        <v>94</v>
      </c>
      <c r="C40" s="3" t="s">
        <v>229</v>
      </c>
      <c r="D40" s="28"/>
      <c r="E40" s="3">
        <v>14.440250000000001</v>
      </c>
      <c r="H40" s="2" t="s">
        <v>299</v>
      </c>
    </row>
    <row r="41" spans="1:8" ht="18" customHeight="1" x14ac:dyDescent="0.2">
      <c r="A41" s="2" t="s">
        <v>128</v>
      </c>
      <c r="B41" s="2" t="s">
        <v>94</v>
      </c>
      <c r="C41" s="3" t="s">
        <v>230</v>
      </c>
      <c r="D41" s="28"/>
      <c r="E41" s="3">
        <v>14.151999999999999</v>
      </c>
      <c r="H41" s="2" t="s">
        <v>299</v>
      </c>
    </row>
    <row r="42" spans="1:8" ht="18" customHeight="1" x14ac:dyDescent="0.2">
      <c r="A42" s="2" t="s">
        <v>129</v>
      </c>
      <c r="B42" s="2" t="s">
        <v>94</v>
      </c>
      <c r="C42" s="3" t="s">
        <v>231</v>
      </c>
      <c r="D42" s="28">
        <v>2.54</v>
      </c>
      <c r="E42" s="3">
        <v>14.371359999999999</v>
      </c>
      <c r="H42" s="2" t="s">
        <v>299</v>
      </c>
    </row>
    <row r="43" spans="1:8" ht="18" customHeight="1" x14ac:dyDescent="0.2">
      <c r="A43" s="2" t="s">
        <v>130</v>
      </c>
      <c r="B43" s="2" t="s">
        <v>94</v>
      </c>
      <c r="C43" s="3" t="s">
        <v>232</v>
      </c>
      <c r="D43" s="28"/>
      <c r="E43" s="3">
        <v>14.336499999999999</v>
      </c>
      <c r="H43" s="2" t="s">
        <v>299</v>
      </c>
    </row>
    <row r="44" spans="1:8" ht="18" customHeight="1" x14ac:dyDescent="0.2">
      <c r="A44" s="2" t="s">
        <v>131</v>
      </c>
      <c r="B44" s="2" t="s">
        <v>94</v>
      </c>
      <c r="C44" s="3" t="s">
        <v>233</v>
      </c>
      <c r="D44" s="28"/>
      <c r="E44" s="3">
        <v>13.861660000000001</v>
      </c>
      <c r="H44" s="2" t="s">
        <v>299</v>
      </c>
    </row>
    <row r="45" spans="1:8" ht="18" customHeight="1" x14ac:dyDescent="0.2">
      <c r="A45" s="2" t="s">
        <v>132</v>
      </c>
      <c r="B45" s="2" t="s">
        <v>94</v>
      </c>
      <c r="C45" s="3" t="s">
        <v>234</v>
      </c>
      <c r="D45" s="28">
        <v>2.5299999999999998</v>
      </c>
      <c r="E45" s="3">
        <v>14.77595</v>
      </c>
      <c r="H45" s="2" t="s">
        <v>299</v>
      </c>
    </row>
    <row r="46" spans="1:8" ht="18" customHeight="1" x14ac:dyDescent="0.2">
      <c r="A46" s="2" t="s">
        <v>165</v>
      </c>
      <c r="B46" s="2" t="s">
        <v>94</v>
      </c>
      <c r="C46" s="3" t="s">
        <v>235</v>
      </c>
      <c r="D46" s="28"/>
      <c r="E46" s="3">
        <v>16.839780000000001</v>
      </c>
      <c r="H46" s="2" t="s">
        <v>299</v>
      </c>
    </row>
    <row r="47" spans="1:8" ht="18" customHeight="1" x14ac:dyDescent="0.2">
      <c r="A47" s="2" t="s">
        <v>133</v>
      </c>
      <c r="B47" s="2" t="s">
        <v>94</v>
      </c>
      <c r="C47" s="3" t="s">
        <v>236</v>
      </c>
      <c r="D47" s="28"/>
      <c r="E47" s="3">
        <v>15.134460000000001</v>
      </c>
      <c r="H47" s="2" t="s">
        <v>299</v>
      </c>
    </row>
    <row r="48" spans="1:8" ht="18" customHeight="1" x14ac:dyDescent="0.2">
      <c r="A48" s="2" t="s">
        <v>166</v>
      </c>
      <c r="B48" s="2" t="s">
        <v>94</v>
      </c>
      <c r="C48" s="3" t="s">
        <v>237</v>
      </c>
      <c r="D48" s="28"/>
      <c r="E48" s="3">
        <v>13.82305</v>
      </c>
      <c r="H48" s="2" t="s">
        <v>299</v>
      </c>
    </row>
    <row r="49" spans="1:8" ht="18" customHeight="1" x14ac:dyDescent="0.2">
      <c r="A49" s="2" t="s">
        <v>134</v>
      </c>
      <c r="B49" s="2" t="s">
        <v>94</v>
      </c>
      <c r="C49" s="3" t="s">
        <v>238</v>
      </c>
      <c r="D49" s="28"/>
      <c r="E49" s="3">
        <v>13.47246</v>
      </c>
      <c r="H49" s="2" t="s">
        <v>299</v>
      </c>
    </row>
    <row r="50" spans="1:8" ht="18" customHeight="1" x14ac:dyDescent="0.2">
      <c r="A50" s="2" t="s">
        <v>167</v>
      </c>
      <c r="B50" s="2" t="s">
        <v>94</v>
      </c>
      <c r="C50" s="3" t="s">
        <v>239</v>
      </c>
      <c r="D50" s="28">
        <v>2.35</v>
      </c>
      <c r="E50" s="3">
        <v>14.230180000000001</v>
      </c>
      <c r="H50" s="2" t="s">
        <v>299</v>
      </c>
    </row>
    <row r="51" spans="1:8" ht="18" customHeight="1" x14ac:dyDescent="0.2">
      <c r="A51" s="2" t="s">
        <v>135</v>
      </c>
      <c r="B51" s="2" t="s">
        <v>94</v>
      </c>
      <c r="C51" s="3" t="s">
        <v>240</v>
      </c>
      <c r="D51" s="28"/>
      <c r="E51" s="3">
        <v>15.895659999999999</v>
      </c>
      <c r="H51" s="2" t="s">
        <v>299</v>
      </c>
    </row>
    <row r="52" spans="1:8" ht="18" customHeight="1" x14ac:dyDescent="0.2">
      <c r="A52" s="2" t="s">
        <v>168</v>
      </c>
      <c r="B52" s="2" t="s">
        <v>94</v>
      </c>
      <c r="C52" s="3" t="s">
        <v>241</v>
      </c>
      <c r="D52" s="28"/>
      <c r="E52" s="3">
        <v>13.92811</v>
      </c>
      <c r="H52" s="2" t="s">
        <v>299</v>
      </c>
    </row>
    <row r="53" spans="1:8" ht="18" customHeight="1" x14ac:dyDescent="0.2">
      <c r="A53" s="2" t="s">
        <v>136</v>
      </c>
      <c r="B53" s="2" t="s">
        <v>94</v>
      </c>
      <c r="C53" s="3" t="s">
        <v>242</v>
      </c>
      <c r="D53" s="28"/>
      <c r="E53" s="3">
        <v>15.838800000000001</v>
      </c>
      <c r="H53" s="2" t="s">
        <v>299</v>
      </c>
    </row>
    <row r="54" spans="1:8" ht="18" customHeight="1" x14ac:dyDescent="0.2">
      <c r="A54" s="2" t="s">
        <v>169</v>
      </c>
      <c r="B54" s="2" t="s">
        <v>94</v>
      </c>
      <c r="C54" s="3" t="s">
        <v>243</v>
      </c>
      <c r="D54" s="28">
        <v>2.44</v>
      </c>
      <c r="E54" s="3">
        <v>13.8223</v>
      </c>
      <c r="H54" s="2" t="s">
        <v>299</v>
      </c>
    </row>
    <row r="55" spans="1:8" ht="18" customHeight="1" x14ac:dyDescent="0.2">
      <c r="A55" s="2" t="s">
        <v>137</v>
      </c>
      <c r="B55" s="2" t="s">
        <v>94</v>
      </c>
      <c r="C55" s="3" t="s">
        <v>244</v>
      </c>
      <c r="D55" s="28"/>
      <c r="E55" s="3">
        <v>14.053240000000001</v>
      </c>
      <c r="H55" s="2" t="s">
        <v>299</v>
      </c>
    </row>
    <row r="56" spans="1:8" ht="18" customHeight="1" x14ac:dyDescent="0.2">
      <c r="A56" s="2" t="s">
        <v>170</v>
      </c>
      <c r="B56" s="2" t="s">
        <v>94</v>
      </c>
      <c r="C56" s="3" t="s">
        <v>245</v>
      </c>
      <c r="D56" s="28"/>
      <c r="E56" s="3">
        <v>13.370609999999999</v>
      </c>
      <c r="H56" s="2" t="s">
        <v>299</v>
      </c>
    </row>
    <row r="57" spans="1:8" ht="18" customHeight="1" x14ac:dyDescent="0.2">
      <c r="A57" s="2" t="s">
        <v>138</v>
      </c>
      <c r="B57" s="2" t="s">
        <v>94</v>
      </c>
      <c r="C57" s="3" t="s">
        <v>246</v>
      </c>
      <c r="D57" s="28"/>
      <c r="E57" s="3">
        <v>14.06832</v>
      </c>
      <c r="H57" s="2" t="s">
        <v>299</v>
      </c>
    </row>
    <row r="58" spans="1:8" ht="18" customHeight="1" x14ac:dyDescent="0.2">
      <c r="A58" s="2" t="s">
        <v>171</v>
      </c>
      <c r="B58" s="2" t="s">
        <v>94</v>
      </c>
      <c r="C58" s="3" t="s">
        <v>247</v>
      </c>
      <c r="D58" s="28">
        <v>2.39</v>
      </c>
      <c r="E58" s="3">
        <v>14.57147</v>
      </c>
      <c r="H58" s="2" t="s">
        <v>299</v>
      </c>
    </row>
    <row r="59" spans="1:8" ht="18" customHeight="1" x14ac:dyDescent="0.2">
      <c r="A59" s="2" t="s">
        <v>139</v>
      </c>
      <c r="B59" s="2" t="s">
        <v>94</v>
      </c>
      <c r="C59" s="3" t="s">
        <v>248</v>
      </c>
      <c r="D59" s="28"/>
      <c r="E59" s="3">
        <v>14.91316</v>
      </c>
      <c r="H59" s="2" t="s">
        <v>299</v>
      </c>
    </row>
    <row r="60" spans="1:8" ht="18" customHeight="1" x14ac:dyDescent="0.2">
      <c r="A60" s="2" t="s">
        <v>172</v>
      </c>
      <c r="B60" s="2" t="s">
        <v>94</v>
      </c>
      <c r="C60" s="3" t="s">
        <v>249</v>
      </c>
      <c r="D60" s="28"/>
      <c r="E60" s="3">
        <v>13.809799999999999</v>
      </c>
      <c r="H60" s="2" t="s">
        <v>299</v>
      </c>
    </row>
    <row r="61" spans="1:8" ht="18" customHeight="1" x14ac:dyDescent="0.2">
      <c r="A61" s="2" t="s">
        <v>140</v>
      </c>
      <c r="B61" s="2" t="s">
        <v>94</v>
      </c>
      <c r="C61" s="3" t="s">
        <v>250</v>
      </c>
      <c r="D61" s="28"/>
      <c r="E61" s="3">
        <v>16.24823</v>
      </c>
      <c r="H61" s="2" t="s">
        <v>299</v>
      </c>
    </row>
    <row r="62" spans="1:8" ht="18" customHeight="1" x14ac:dyDescent="0.2">
      <c r="A62" s="2" t="s">
        <v>173</v>
      </c>
      <c r="B62" s="2" t="s">
        <v>94</v>
      </c>
      <c r="C62" s="3" t="s">
        <v>251</v>
      </c>
      <c r="D62" s="28">
        <v>2.52</v>
      </c>
      <c r="E62" s="3">
        <v>13.9467</v>
      </c>
      <c r="H62" s="2" t="s">
        <v>299</v>
      </c>
    </row>
    <row r="63" spans="1:8" ht="18" customHeight="1" x14ac:dyDescent="0.2">
      <c r="A63" s="2" t="s">
        <v>141</v>
      </c>
      <c r="B63" s="2" t="s">
        <v>94</v>
      </c>
      <c r="C63" s="3" t="s">
        <v>252</v>
      </c>
      <c r="D63" s="28"/>
      <c r="E63" s="3">
        <v>12.95917</v>
      </c>
      <c r="H63" s="2" t="s">
        <v>299</v>
      </c>
    </row>
    <row r="64" spans="1:8" ht="18" customHeight="1" x14ac:dyDescent="0.2">
      <c r="A64" s="2" t="s">
        <v>174</v>
      </c>
      <c r="B64" s="2" t="s">
        <v>94</v>
      </c>
      <c r="C64" s="3" t="s">
        <v>253</v>
      </c>
      <c r="D64" s="28"/>
      <c r="E64" s="3">
        <v>12.78572</v>
      </c>
      <c r="H64" s="2" t="s">
        <v>299</v>
      </c>
    </row>
    <row r="65" spans="1:8" ht="18" customHeight="1" x14ac:dyDescent="0.2">
      <c r="A65" s="2" t="s">
        <v>142</v>
      </c>
      <c r="B65" s="2" t="s">
        <v>94</v>
      </c>
      <c r="C65" s="3" t="s">
        <v>254</v>
      </c>
      <c r="D65" s="28"/>
      <c r="E65" s="3">
        <v>14.45989</v>
      </c>
      <c r="H65" s="2" t="s">
        <v>299</v>
      </c>
    </row>
    <row r="66" spans="1:8" ht="18" customHeight="1" x14ac:dyDescent="0.2">
      <c r="A66" s="2" t="s">
        <v>175</v>
      </c>
      <c r="B66" s="2" t="s">
        <v>94</v>
      </c>
      <c r="C66" s="3" t="s">
        <v>255</v>
      </c>
      <c r="D66" s="28">
        <v>2.4900000000000002</v>
      </c>
      <c r="E66" s="3">
        <v>13.318020000000001</v>
      </c>
      <c r="H66" s="2" t="s">
        <v>299</v>
      </c>
    </row>
    <row r="67" spans="1:8" ht="18" customHeight="1" x14ac:dyDescent="0.2">
      <c r="A67" s="2" t="s">
        <v>143</v>
      </c>
      <c r="B67" s="2" t="s">
        <v>94</v>
      </c>
      <c r="C67" s="3" t="s">
        <v>256</v>
      </c>
      <c r="D67" s="28"/>
      <c r="E67" s="3">
        <v>13.33718</v>
      </c>
      <c r="H67" s="2" t="s">
        <v>299</v>
      </c>
    </row>
    <row r="68" spans="1:8" ht="18" customHeight="1" x14ac:dyDescent="0.2">
      <c r="A68" s="2" t="s">
        <v>176</v>
      </c>
      <c r="B68" s="2" t="s">
        <v>94</v>
      </c>
      <c r="C68" s="3" t="s">
        <v>257</v>
      </c>
      <c r="D68" s="28"/>
      <c r="E68" s="3">
        <v>14.15075</v>
      </c>
      <c r="H68" s="2" t="s">
        <v>299</v>
      </c>
    </row>
    <row r="69" spans="1:8" ht="18" customHeight="1" x14ac:dyDescent="0.2">
      <c r="A69" s="2" t="s">
        <v>144</v>
      </c>
      <c r="B69" s="2" t="s">
        <v>94</v>
      </c>
      <c r="C69" s="3" t="s">
        <v>258</v>
      </c>
      <c r="D69" s="28"/>
      <c r="E69" s="3">
        <v>13.34937</v>
      </c>
      <c r="H69" s="2" t="s">
        <v>299</v>
      </c>
    </row>
    <row r="70" spans="1:8" ht="18" customHeight="1" x14ac:dyDescent="0.2">
      <c r="A70" s="2" t="s">
        <v>177</v>
      </c>
      <c r="B70" s="2" t="s">
        <v>94</v>
      </c>
      <c r="C70" s="3" t="s">
        <v>259</v>
      </c>
      <c r="D70" s="28">
        <v>2.2599999999999998</v>
      </c>
      <c r="E70" s="3">
        <v>13.52445</v>
      </c>
      <c r="H70" s="2" t="s">
        <v>299</v>
      </c>
    </row>
    <row r="71" spans="1:8" ht="18" customHeight="1" x14ac:dyDescent="0.2">
      <c r="A71" s="2" t="s">
        <v>145</v>
      </c>
      <c r="B71" s="2" t="s">
        <v>94</v>
      </c>
      <c r="C71" s="3" t="s">
        <v>260</v>
      </c>
      <c r="D71" s="28"/>
      <c r="E71" s="3">
        <v>12.91811</v>
      </c>
      <c r="H71" s="2" t="s">
        <v>299</v>
      </c>
    </row>
    <row r="72" spans="1:8" ht="18" customHeight="1" x14ac:dyDescent="0.2">
      <c r="A72" s="2" t="s">
        <v>178</v>
      </c>
      <c r="B72" s="2" t="s">
        <v>94</v>
      </c>
      <c r="C72" s="3" t="s">
        <v>261</v>
      </c>
      <c r="D72" s="28"/>
      <c r="E72" s="3">
        <v>16.888120000000001</v>
      </c>
      <c r="H72" s="2" t="s">
        <v>299</v>
      </c>
    </row>
    <row r="73" spans="1:8" ht="18" customHeight="1" x14ac:dyDescent="0.2">
      <c r="A73" s="2" t="s">
        <v>146</v>
      </c>
      <c r="B73" s="2" t="s">
        <v>94</v>
      </c>
      <c r="C73" s="3" t="s">
        <v>262</v>
      </c>
      <c r="D73" s="28"/>
      <c r="E73" s="3">
        <v>14.86631</v>
      </c>
      <c r="H73" s="2" t="s">
        <v>299</v>
      </c>
    </row>
    <row r="74" spans="1:8" ht="18" customHeight="1" x14ac:dyDescent="0.2">
      <c r="A74" s="2" t="s">
        <v>179</v>
      </c>
      <c r="B74" s="2" t="s">
        <v>94</v>
      </c>
      <c r="C74" s="3" t="s">
        <v>263</v>
      </c>
      <c r="D74" s="28">
        <v>2.34</v>
      </c>
      <c r="E74" s="3">
        <v>14.937670000000001</v>
      </c>
      <c r="H74" s="2" t="s">
        <v>299</v>
      </c>
    </row>
    <row r="75" spans="1:8" ht="18" customHeight="1" x14ac:dyDescent="0.2">
      <c r="A75" s="2" t="s">
        <v>147</v>
      </c>
      <c r="B75" s="2" t="s">
        <v>94</v>
      </c>
      <c r="C75" s="3" t="s">
        <v>264</v>
      </c>
      <c r="D75" s="28"/>
      <c r="E75" s="3">
        <v>15.43487</v>
      </c>
      <c r="H75" s="2" t="s">
        <v>299</v>
      </c>
    </row>
    <row r="76" spans="1:8" ht="18" customHeight="1" x14ac:dyDescent="0.2">
      <c r="A76" s="2" t="s">
        <v>180</v>
      </c>
      <c r="B76" s="2" t="s">
        <v>94</v>
      </c>
      <c r="C76" s="3" t="s">
        <v>265</v>
      </c>
      <c r="D76" s="28"/>
      <c r="E76" s="3">
        <v>15.699020000000001</v>
      </c>
      <c r="H76" s="2" t="s">
        <v>299</v>
      </c>
    </row>
    <row r="77" spans="1:8" ht="18" customHeight="1" x14ac:dyDescent="0.2">
      <c r="A77" s="2" t="s">
        <v>148</v>
      </c>
      <c r="B77" s="2" t="s">
        <v>94</v>
      </c>
      <c r="C77" s="3" t="s">
        <v>266</v>
      </c>
      <c r="D77" s="28"/>
      <c r="E77" s="3">
        <v>16.007020000000001</v>
      </c>
      <c r="H77" s="2" t="s">
        <v>299</v>
      </c>
    </row>
    <row r="78" spans="1:8" ht="18" customHeight="1" x14ac:dyDescent="0.2">
      <c r="A78" s="2" t="s">
        <v>181</v>
      </c>
      <c r="B78" s="2" t="s">
        <v>94</v>
      </c>
      <c r="C78" s="3" t="s">
        <v>267</v>
      </c>
      <c r="D78" s="28"/>
      <c r="E78" s="3">
        <v>15.86223</v>
      </c>
      <c r="H78" s="2" t="s">
        <v>299</v>
      </c>
    </row>
    <row r="79" spans="1:8" ht="18" customHeight="1" x14ac:dyDescent="0.2">
      <c r="A79" s="2" t="s">
        <v>149</v>
      </c>
      <c r="B79" s="2" t="s">
        <v>94</v>
      </c>
      <c r="C79" s="3" t="s">
        <v>268</v>
      </c>
      <c r="D79" s="28">
        <v>2.0099999999999998</v>
      </c>
      <c r="E79" s="3">
        <v>18.08906</v>
      </c>
      <c r="H79" s="2" t="s">
        <v>299</v>
      </c>
    </row>
    <row r="80" spans="1:8" ht="18" customHeight="1" x14ac:dyDescent="0.2">
      <c r="A80" s="2" t="s">
        <v>182</v>
      </c>
      <c r="B80" s="2" t="s">
        <v>94</v>
      </c>
      <c r="C80" s="3" t="s">
        <v>269</v>
      </c>
      <c r="D80" s="28"/>
      <c r="E80" s="3">
        <v>17.807770000000001</v>
      </c>
      <c r="H80" s="2" t="s">
        <v>299</v>
      </c>
    </row>
    <row r="81" spans="1:8" ht="18" customHeight="1" x14ac:dyDescent="0.2">
      <c r="A81" s="2" t="s">
        <v>150</v>
      </c>
      <c r="B81" s="2" t="s">
        <v>94</v>
      </c>
      <c r="C81" s="3" t="s">
        <v>270</v>
      </c>
      <c r="D81" s="28">
        <v>2.13</v>
      </c>
      <c r="E81" s="3">
        <v>18.08906</v>
      </c>
      <c r="H81" s="2" t="s">
        <v>299</v>
      </c>
    </row>
    <row r="82" spans="1:8" ht="18" customHeight="1" x14ac:dyDescent="0.2">
      <c r="A82" s="2" t="s">
        <v>183</v>
      </c>
      <c r="B82" s="2" t="s">
        <v>94</v>
      </c>
      <c r="C82" s="3" t="s">
        <v>271</v>
      </c>
      <c r="D82" s="28"/>
      <c r="E82" s="3">
        <v>17.57987</v>
      </c>
      <c r="H82" s="2" t="s">
        <v>299</v>
      </c>
    </row>
    <row r="83" spans="1:8" ht="18" customHeight="1" x14ac:dyDescent="0.2">
      <c r="A83" s="2" t="s">
        <v>151</v>
      </c>
      <c r="B83" s="2" t="s">
        <v>94</v>
      </c>
      <c r="C83" s="3" t="s">
        <v>272</v>
      </c>
      <c r="D83" s="28"/>
      <c r="E83" s="3">
        <v>17.70215</v>
      </c>
      <c r="H83" s="2" t="s">
        <v>299</v>
      </c>
    </row>
    <row r="84" spans="1:8" ht="18" customHeight="1" x14ac:dyDescent="0.2">
      <c r="A84" s="2" t="s">
        <v>184</v>
      </c>
      <c r="B84" s="2" t="s">
        <v>94</v>
      </c>
      <c r="C84" s="3" t="s">
        <v>273</v>
      </c>
      <c r="D84" s="28"/>
      <c r="E84" s="3">
        <v>17.352589999999999</v>
      </c>
      <c r="H84" s="2" t="s">
        <v>299</v>
      </c>
    </row>
    <row r="85" spans="1:8" ht="18" customHeight="1" x14ac:dyDescent="0.2">
      <c r="A85" s="2" t="s">
        <v>152</v>
      </c>
      <c r="B85" s="2" t="s">
        <v>94</v>
      </c>
      <c r="C85" s="3" t="s">
        <v>274</v>
      </c>
      <c r="D85" s="28">
        <v>2.09</v>
      </c>
      <c r="E85" s="3">
        <v>16.8066</v>
      </c>
      <c r="H85" s="2" t="s">
        <v>299</v>
      </c>
    </row>
    <row r="86" spans="1:8" ht="18" customHeight="1" x14ac:dyDescent="0.2">
      <c r="A86" s="2" t="s">
        <v>185</v>
      </c>
      <c r="B86" s="2" t="s">
        <v>94</v>
      </c>
      <c r="C86" s="3" t="s">
        <v>275</v>
      </c>
      <c r="D86" s="28"/>
      <c r="E86" s="3">
        <v>16.706890000000001</v>
      </c>
      <c r="H86" s="2" t="s">
        <v>299</v>
      </c>
    </row>
    <row r="87" spans="1:8" ht="18" customHeight="1" x14ac:dyDescent="0.2">
      <c r="A87" s="2" t="s">
        <v>153</v>
      </c>
      <c r="B87" s="2" t="s">
        <v>94</v>
      </c>
      <c r="C87" s="3" t="s">
        <v>276</v>
      </c>
      <c r="D87" s="28"/>
      <c r="E87" s="3">
        <v>17.282800000000002</v>
      </c>
      <c r="H87" s="2" t="s">
        <v>299</v>
      </c>
    </row>
    <row r="88" spans="1:8" ht="18" customHeight="1" x14ac:dyDescent="0.2">
      <c r="A88" s="2" t="s">
        <v>186</v>
      </c>
      <c r="B88" s="2" t="s">
        <v>94</v>
      </c>
      <c r="C88" s="3" t="s">
        <v>277</v>
      </c>
      <c r="D88" s="28"/>
      <c r="E88" s="3">
        <v>16.093129999999999</v>
      </c>
      <c r="H88" s="2" t="s">
        <v>299</v>
      </c>
    </row>
    <row r="89" spans="1:8" ht="18" customHeight="1" x14ac:dyDescent="0.2">
      <c r="A89" s="2" t="s">
        <v>154</v>
      </c>
      <c r="B89" s="2" t="s">
        <v>94</v>
      </c>
      <c r="C89" s="3" t="s">
        <v>278</v>
      </c>
      <c r="D89" s="28">
        <v>1.89</v>
      </c>
      <c r="E89" s="3">
        <v>19.892499999999998</v>
      </c>
      <c r="H89" s="2" t="s">
        <v>299</v>
      </c>
    </row>
    <row r="90" spans="1:8" ht="18" customHeight="1" x14ac:dyDescent="0.2">
      <c r="A90" s="2" t="s">
        <v>187</v>
      </c>
      <c r="B90" s="2" t="s">
        <v>94</v>
      </c>
      <c r="C90" s="3" t="s">
        <v>279</v>
      </c>
      <c r="D90" s="28"/>
      <c r="E90" s="3">
        <v>19.73685</v>
      </c>
      <c r="H90" s="2" t="s">
        <v>299</v>
      </c>
    </row>
    <row r="91" spans="1:8" ht="18" customHeight="1" x14ac:dyDescent="0.2">
      <c r="A91" s="2" t="s">
        <v>155</v>
      </c>
      <c r="B91" s="2" t="s">
        <v>94</v>
      </c>
      <c r="C91" s="3" t="s">
        <v>280</v>
      </c>
      <c r="D91" s="28"/>
      <c r="E91" s="3">
        <v>17.633230000000001</v>
      </c>
      <c r="H91" s="2" t="s">
        <v>299</v>
      </c>
    </row>
    <row r="92" spans="1:8" ht="18" customHeight="1" x14ac:dyDescent="0.2">
      <c r="A92" s="2" t="s">
        <v>188</v>
      </c>
      <c r="B92" s="2" t="s">
        <v>94</v>
      </c>
      <c r="C92" s="3" t="s">
        <v>281</v>
      </c>
      <c r="D92" s="28"/>
      <c r="E92" s="3">
        <v>17.826309999999999</v>
      </c>
      <c r="H92" s="2" t="s">
        <v>299</v>
      </c>
    </row>
    <row r="93" spans="1:8" ht="18" customHeight="1" x14ac:dyDescent="0.2">
      <c r="A93" s="2" t="s">
        <v>156</v>
      </c>
      <c r="B93" s="2" t="s">
        <v>94</v>
      </c>
      <c r="C93" s="3" t="s">
        <v>282</v>
      </c>
      <c r="D93" s="28">
        <v>1.95</v>
      </c>
      <c r="E93" s="3">
        <v>18.31589</v>
      </c>
      <c r="H93" s="2" t="s">
        <v>299</v>
      </c>
    </row>
    <row r="94" spans="1:8" ht="18" customHeight="1" x14ac:dyDescent="0.2">
      <c r="A94" s="2" t="s">
        <v>189</v>
      </c>
      <c r="B94" s="2" t="s">
        <v>94</v>
      </c>
      <c r="C94" s="3" t="s">
        <v>283</v>
      </c>
      <c r="D94" s="28"/>
      <c r="E94" s="3">
        <v>18.657299999999999</v>
      </c>
      <c r="H94" s="2" t="s">
        <v>299</v>
      </c>
    </row>
    <row r="95" spans="1:8" ht="18" customHeight="1" x14ac:dyDescent="0.2">
      <c r="A95" s="2" t="s">
        <v>157</v>
      </c>
      <c r="B95" s="2" t="s">
        <v>94</v>
      </c>
      <c r="C95" s="3" t="s">
        <v>284</v>
      </c>
      <c r="D95" s="28"/>
      <c r="E95" s="3">
        <v>19.65531</v>
      </c>
      <c r="H95" s="2" t="s">
        <v>299</v>
      </c>
    </row>
    <row r="96" spans="1:8" ht="18" customHeight="1" x14ac:dyDescent="0.2">
      <c r="A96" s="2" t="s">
        <v>190</v>
      </c>
      <c r="B96" s="2" t="s">
        <v>94</v>
      </c>
      <c r="C96" s="3" t="s">
        <v>285</v>
      </c>
      <c r="D96" s="28"/>
      <c r="E96" s="3">
        <v>18.10144</v>
      </c>
      <c r="H96" s="2" t="s">
        <v>299</v>
      </c>
    </row>
    <row r="97" spans="1:8" ht="18" customHeight="1" x14ac:dyDescent="0.2">
      <c r="A97" s="2" t="s">
        <v>158</v>
      </c>
      <c r="B97" s="2" t="s">
        <v>94</v>
      </c>
      <c r="C97" s="3" t="s">
        <v>286</v>
      </c>
      <c r="D97" s="28">
        <v>1.95</v>
      </c>
      <c r="E97" s="3">
        <v>20.369509999999998</v>
      </c>
      <c r="H97" s="2" t="s">
        <v>299</v>
      </c>
    </row>
    <row r="98" spans="1:8" ht="18" customHeight="1" x14ac:dyDescent="0.2">
      <c r="A98" s="2" t="s">
        <v>191</v>
      </c>
      <c r="B98" s="2" t="s">
        <v>94</v>
      </c>
      <c r="C98" s="3" t="s">
        <v>287</v>
      </c>
      <c r="D98" s="28"/>
      <c r="E98" s="3">
        <v>19.466449999999998</v>
      </c>
      <c r="H98" s="2" t="s">
        <v>299</v>
      </c>
    </row>
    <row r="99" spans="1:8" ht="18" customHeight="1" x14ac:dyDescent="0.2">
      <c r="A99" s="2" t="s">
        <v>159</v>
      </c>
      <c r="B99" s="2" t="s">
        <v>94</v>
      </c>
      <c r="C99" s="3" t="s">
        <v>288</v>
      </c>
      <c r="D99" s="28"/>
      <c r="E99" s="3">
        <v>20.86843</v>
      </c>
      <c r="H99" s="2" t="s">
        <v>299</v>
      </c>
    </row>
    <row r="100" spans="1:8" ht="18" customHeight="1" x14ac:dyDescent="0.2">
      <c r="A100" s="2" t="s">
        <v>192</v>
      </c>
      <c r="B100" s="2" t="s">
        <v>94</v>
      </c>
      <c r="C100" s="3" t="s">
        <v>289</v>
      </c>
      <c r="D100" s="28"/>
      <c r="E100" s="3">
        <v>18.43224</v>
      </c>
      <c r="H100" s="2" t="s">
        <v>299</v>
      </c>
    </row>
    <row r="101" spans="1:8" ht="18" customHeight="1" x14ac:dyDescent="0.2">
      <c r="A101" s="2" t="s">
        <v>160</v>
      </c>
      <c r="B101" s="2" t="s">
        <v>94</v>
      </c>
      <c r="C101" s="3" t="s">
        <v>290</v>
      </c>
      <c r="D101" s="28">
        <v>2.1</v>
      </c>
      <c r="E101" s="3">
        <v>17.634239999999998</v>
      </c>
      <c r="H101" s="2" t="s">
        <v>299</v>
      </c>
    </row>
    <row r="102" spans="1:8" ht="18" customHeight="1" x14ac:dyDescent="0.2">
      <c r="A102" s="2" t="s">
        <v>193</v>
      </c>
      <c r="B102" s="2" t="s">
        <v>94</v>
      </c>
      <c r="C102" s="3" t="s">
        <v>291</v>
      </c>
      <c r="D102" s="28"/>
      <c r="E102" s="3">
        <v>18.006219999999999</v>
      </c>
      <c r="H102" s="2" t="s">
        <v>299</v>
      </c>
    </row>
    <row r="103" spans="1:8" ht="18" customHeight="1" x14ac:dyDescent="0.2">
      <c r="A103" s="2" t="s">
        <v>161</v>
      </c>
      <c r="B103" s="2" t="s">
        <v>94</v>
      </c>
      <c r="C103" s="3" t="s">
        <v>292</v>
      </c>
      <c r="D103" s="28"/>
      <c r="E103" s="3">
        <v>18.79871</v>
      </c>
      <c r="H103" s="2" t="s">
        <v>299</v>
      </c>
    </row>
    <row r="104" spans="1:8" ht="18" customHeight="1" x14ac:dyDescent="0.2">
      <c r="A104" s="2" t="s">
        <v>194</v>
      </c>
      <c r="B104" s="2" t="s">
        <v>94</v>
      </c>
      <c r="C104" s="3" t="s">
        <v>293</v>
      </c>
      <c r="D104" s="28"/>
      <c r="E104" s="3">
        <v>18.048629999999999</v>
      </c>
      <c r="H104" s="2" t="s">
        <v>299</v>
      </c>
    </row>
    <row r="105" spans="1:8" ht="18" customHeight="1" x14ac:dyDescent="0.2">
      <c r="A105" s="2" t="s">
        <v>162</v>
      </c>
      <c r="B105" s="2" t="s">
        <v>94</v>
      </c>
      <c r="C105" s="3" t="s">
        <v>294</v>
      </c>
      <c r="D105" s="28">
        <v>1.99</v>
      </c>
      <c r="E105" s="3">
        <v>19.70758</v>
      </c>
      <c r="H105" s="2" t="s">
        <v>299</v>
      </c>
    </row>
    <row r="106" spans="1:8" ht="18" customHeight="1" x14ac:dyDescent="0.2">
      <c r="A106" s="2" t="s">
        <v>195</v>
      </c>
      <c r="B106" s="2" t="s">
        <v>94</v>
      </c>
      <c r="C106" s="3" t="s">
        <v>295</v>
      </c>
      <c r="D106" s="28"/>
      <c r="E106" s="3">
        <v>18.660910000000001</v>
      </c>
      <c r="H106" s="2" t="s">
        <v>299</v>
      </c>
    </row>
    <row r="107" spans="1:8" ht="18" customHeight="1" x14ac:dyDescent="0.2">
      <c r="A107" s="2" t="s">
        <v>163</v>
      </c>
      <c r="B107" s="2" t="s">
        <v>94</v>
      </c>
      <c r="C107" s="3" t="s">
        <v>296</v>
      </c>
      <c r="D107" s="28"/>
      <c r="E107" s="3">
        <v>21.564299999999999</v>
      </c>
      <c r="H107" s="2" t="s">
        <v>299</v>
      </c>
    </row>
    <row r="108" spans="1:8" ht="18" customHeight="1" x14ac:dyDescent="0.2">
      <c r="A108" s="2" t="s">
        <v>196</v>
      </c>
      <c r="B108" s="2" t="s">
        <v>94</v>
      </c>
      <c r="C108" s="3" t="s">
        <v>297</v>
      </c>
      <c r="D108" s="28"/>
      <c r="E108" s="3">
        <v>20.814869999999999</v>
      </c>
      <c r="H108" s="2" t="s">
        <v>299</v>
      </c>
    </row>
    <row r="109" spans="1:8" ht="18" customHeight="1" x14ac:dyDescent="0.2">
      <c r="A109" s="2" t="s">
        <v>164</v>
      </c>
      <c r="B109" s="2" t="s">
        <v>94</v>
      </c>
      <c r="C109" s="3" t="s">
        <v>298</v>
      </c>
      <c r="D109" s="9">
        <v>1.6</v>
      </c>
      <c r="E109" s="3">
        <v>21.798290000000001</v>
      </c>
      <c r="H109" s="2" t="s">
        <v>299</v>
      </c>
    </row>
  </sheetData>
  <mergeCells count="25">
    <mergeCell ref="D29:D33"/>
    <mergeCell ref="D8:D11"/>
    <mergeCell ref="D12:D15"/>
    <mergeCell ref="D16:D19"/>
    <mergeCell ref="D20:D23"/>
    <mergeCell ref="D24:D28"/>
    <mergeCell ref="D79:D80"/>
    <mergeCell ref="D34:D37"/>
    <mergeCell ref="D38:D41"/>
    <mergeCell ref="D42:D44"/>
    <mergeCell ref="D45:D49"/>
    <mergeCell ref="D50:D53"/>
    <mergeCell ref="D54:D57"/>
    <mergeCell ref="D58:D61"/>
    <mergeCell ref="D62:D65"/>
    <mergeCell ref="D66:D69"/>
    <mergeCell ref="D70:D73"/>
    <mergeCell ref="D74:D78"/>
    <mergeCell ref="D105:D108"/>
    <mergeCell ref="D81:D84"/>
    <mergeCell ref="D85:D88"/>
    <mergeCell ref="D89:D92"/>
    <mergeCell ref="D93:D96"/>
    <mergeCell ref="D97:D100"/>
    <mergeCell ref="D101:D10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670F1-F6AD-4E2C-8C6A-3E2EB9C363A3}">
  <dimension ref="A1:AD49"/>
  <sheetViews>
    <sheetView workbookViewId="0">
      <selection activeCell="J15" sqref="J15"/>
    </sheetView>
  </sheetViews>
  <sheetFormatPr defaultRowHeight="18" customHeight="1" x14ac:dyDescent="0.2"/>
  <cols>
    <col min="1" max="1" width="28.25" style="10" bestFit="1" customWidth="1"/>
    <col min="2" max="2" width="20.125" style="10" bestFit="1" customWidth="1"/>
    <col min="3" max="3" width="9.5" style="10" bestFit="1" customWidth="1"/>
    <col min="4" max="4" width="8.75" style="10" bestFit="1" customWidth="1"/>
    <col min="5" max="5" width="20.375" style="10" bestFit="1" customWidth="1"/>
    <col min="6" max="6" width="9" style="10"/>
    <col min="7" max="7" width="13" style="10" bestFit="1" customWidth="1"/>
    <col min="8" max="10" width="13.125" style="10" bestFit="1" customWidth="1"/>
    <col min="11" max="11" width="9" style="10"/>
    <col min="12" max="12" width="24.125" style="10" bestFit="1" customWidth="1"/>
    <col min="13" max="14" width="12.75" style="10" bestFit="1" customWidth="1"/>
    <col min="15" max="16" width="9" style="10"/>
    <col min="17" max="17" width="33.125" style="10" bestFit="1" customWidth="1"/>
    <col min="18" max="18" width="11.75" style="10" bestFit="1" customWidth="1"/>
    <col min="19" max="19" width="30.5" style="9" bestFit="1" customWidth="1"/>
    <col min="20" max="20" width="9" style="10"/>
    <col min="21" max="23" width="9" style="10" customWidth="1"/>
    <col min="24" max="24" width="10" style="10" bestFit="1" customWidth="1"/>
    <col min="25" max="26" width="9" style="10"/>
    <col min="27" max="29" width="9.375" style="10" bestFit="1" customWidth="1"/>
    <col min="30" max="16384" width="9" style="10"/>
  </cols>
  <sheetData>
    <row r="1" spans="1:30" ht="18" customHeight="1" x14ac:dyDescent="0.2">
      <c r="G1" s="10" t="s">
        <v>310</v>
      </c>
      <c r="L1" s="10" t="s">
        <v>313</v>
      </c>
      <c r="Q1" s="16" t="s">
        <v>316</v>
      </c>
      <c r="V1" s="28" t="s">
        <v>321</v>
      </c>
      <c r="W1" s="28"/>
      <c r="X1" s="28"/>
      <c r="Y1" s="28"/>
      <c r="Z1" s="9"/>
      <c r="AA1" s="28" t="s">
        <v>322</v>
      </c>
      <c r="AB1" s="28"/>
      <c r="AC1" s="28"/>
      <c r="AD1" s="28"/>
    </row>
    <row r="2" spans="1:30" ht="18" customHeight="1" x14ac:dyDescent="0.2">
      <c r="A2" s="12" t="s">
        <v>0</v>
      </c>
      <c r="B2" s="10" t="s">
        <v>1</v>
      </c>
      <c r="C2" s="9" t="s">
        <v>56</v>
      </c>
      <c r="D2" s="9" t="s">
        <v>70</v>
      </c>
      <c r="E2" s="9" t="s">
        <v>54</v>
      </c>
      <c r="G2" s="10" t="s">
        <v>324</v>
      </c>
      <c r="H2" s="10">
        <v>4000</v>
      </c>
      <c r="M2" s="9" t="s">
        <v>56</v>
      </c>
      <c r="N2" s="9" t="s">
        <v>70</v>
      </c>
      <c r="R2" s="9" t="s">
        <v>56</v>
      </c>
      <c r="S2" s="9" t="s">
        <v>70</v>
      </c>
      <c r="V2" s="28" t="s">
        <v>328</v>
      </c>
      <c r="W2" s="28"/>
      <c r="X2" s="28" t="s">
        <v>329</v>
      </c>
      <c r="Y2" s="28"/>
      <c r="Z2" s="9"/>
      <c r="AA2" s="28" t="s">
        <v>328</v>
      </c>
      <c r="AB2" s="28"/>
      <c r="AC2" s="28" t="s">
        <v>329</v>
      </c>
      <c r="AD2" s="28"/>
    </row>
    <row r="3" spans="1:30" ht="18" customHeight="1" x14ac:dyDescent="0.2">
      <c r="A3" s="12" t="s">
        <v>3</v>
      </c>
      <c r="B3" s="10" t="s">
        <v>13</v>
      </c>
      <c r="C3" s="1">
        <v>0.75</v>
      </c>
      <c r="D3" s="9">
        <v>7.4</v>
      </c>
      <c r="E3" s="10" t="s">
        <v>55</v>
      </c>
      <c r="G3" s="10" t="s">
        <v>334</v>
      </c>
      <c r="H3" s="17">
        <v>1.3800000000000001E-23</v>
      </c>
      <c r="L3" s="10" t="s">
        <v>311</v>
      </c>
      <c r="M3" s="9">
        <v>0.4</v>
      </c>
      <c r="N3" s="9">
        <v>300</v>
      </c>
      <c r="Q3" s="10" t="s">
        <v>320</v>
      </c>
      <c r="R3" s="18" t="s">
        <v>323</v>
      </c>
      <c r="S3" s="9">
        <f>65.38/(65.38+35.5*2)*1000000</f>
        <v>479395.80583663296</v>
      </c>
      <c r="U3" s="10" t="s">
        <v>87</v>
      </c>
      <c r="V3" s="9" t="s">
        <v>56</v>
      </c>
      <c r="W3" s="9" t="s">
        <v>70</v>
      </c>
      <c r="X3" s="9" t="s">
        <v>56</v>
      </c>
      <c r="Y3" s="9" t="s">
        <v>70</v>
      </c>
      <c r="Z3" s="9"/>
      <c r="AA3" s="9" t="s">
        <v>56</v>
      </c>
      <c r="AB3" s="9" t="s">
        <v>70</v>
      </c>
      <c r="AC3" s="9" t="s">
        <v>56</v>
      </c>
      <c r="AD3" s="9" t="s">
        <v>70</v>
      </c>
    </row>
    <row r="4" spans="1:30" ht="18" customHeight="1" x14ac:dyDescent="0.2">
      <c r="A4" s="12" t="s">
        <v>7</v>
      </c>
      <c r="B4" s="10" t="s">
        <v>13</v>
      </c>
      <c r="C4" s="1">
        <v>1.06</v>
      </c>
      <c r="D4" s="9">
        <v>3.8</v>
      </c>
      <c r="E4" s="10" t="s">
        <v>55</v>
      </c>
      <c r="G4" s="26" t="s">
        <v>335</v>
      </c>
      <c r="H4" s="10">
        <f>PI()</f>
        <v>3.1415926535897931</v>
      </c>
      <c r="L4" s="10" t="s">
        <v>310</v>
      </c>
      <c r="M4" s="19">
        <f>M3+H14</f>
        <v>2.2322212354833995</v>
      </c>
      <c r="N4" s="20">
        <f>N3*J13</f>
        <v>296.65217081129612</v>
      </c>
      <c r="U4" s="17">
        <v>1E-8</v>
      </c>
      <c r="V4" s="24">
        <f>($U4*$S$3*$S$7+(1-$U4)*$M$5*$N$5)/W4</f>
        <v>1.1289387910107131</v>
      </c>
      <c r="W4" s="25">
        <f>$S$3*$U4+$N$5*(1-$U4)</f>
        <v>4.7047939110583661</v>
      </c>
      <c r="X4" s="24">
        <f>($U4*$S$3*$S$9+(1-$U4)*$M$5*$N$5)/Y4</f>
        <v>1.125734500029695</v>
      </c>
      <c r="Y4" s="25">
        <f>$S$3*$U4+$N$5*(1-$U4)</f>
        <v>4.7047939110583661</v>
      </c>
      <c r="AA4" s="24">
        <f>($U4*$S$3*$S$7+(1-$U4)*$M$12*$N$12)/AB4</f>
        <v>1.5582050475728051</v>
      </c>
      <c r="AB4" s="25">
        <f>$S$3*$U4+$N$12*(1-$U4)</f>
        <v>7.6243155899761108</v>
      </c>
      <c r="AC4" s="24">
        <f>($U4*$S$3*$S$9+(1-$U4)*$M$12*$N$12)/AD4</f>
        <v>1.5562277515756964</v>
      </c>
      <c r="AD4" s="25">
        <f>$S$3*$U4+$N$12*(1-$U4)</f>
        <v>7.6243155899761108</v>
      </c>
    </row>
    <row r="5" spans="1:30" ht="18" customHeight="1" x14ac:dyDescent="0.2">
      <c r="A5" s="12" t="s">
        <v>5</v>
      </c>
      <c r="B5" s="10" t="s">
        <v>13</v>
      </c>
      <c r="C5" s="1">
        <v>1.59</v>
      </c>
      <c r="D5" s="20">
        <v>3</v>
      </c>
      <c r="E5" s="10" t="s">
        <v>55</v>
      </c>
      <c r="G5" s="10" t="s">
        <v>326</v>
      </c>
      <c r="H5" s="17">
        <v>7.3489999999999999E+22</v>
      </c>
      <c r="L5" s="10" t="s">
        <v>312</v>
      </c>
      <c r="M5" s="9">
        <v>1.1299999999999999</v>
      </c>
      <c r="N5" s="9">
        <v>4.7</v>
      </c>
      <c r="R5" s="10" t="s">
        <v>87</v>
      </c>
      <c r="S5" s="9" t="s">
        <v>327</v>
      </c>
      <c r="U5" s="17">
        <v>9.9999999999999995E-8</v>
      </c>
      <c r="V5" s="24">
        <f t="shared" ref="V5:V31" si="0">($U5*$S$3*$S$7+(1-$U5)*$M$5*$N$5)/W5</f>
        <v>1.1194843436807618</v>
      </c>
      <c r="W5" s="25">
        <f t="shared" ref="W5:W31" si="1">$S$3*$U5+$N$5*(1-$U5)</f>
        <v>4.7479391105836637</v>
      </c>
      <c r="X5" s="24">
        <f t="shared" ref="X5:X31" si="2">($U5*$S$3*$S$9+(1-$U5)*$M$5*$N$5)/Y5</f>
        <v>1.087732612359801</v>
      </c>
      <c r="Y5" s="25">
        <f t="shared" ref="Y5:Y31" si="3">$S$3*$U5+$N$5*(1-$U5)</f>
        <v>4.7479391105836637</v>
      </c>
      <c r="AA5" s="24">
        <f t="shared" ref="AA5:AA31" si="4">($U5*$S$3*$S$7+(1-$U5)*$M$12*$N$12)/AB5</f>
        <v>1.549935021261051</v>
      </c>
      <c r="AB5" s="25">
        <f t="shared" ref="AB5:AB31" si="5">$S$3*$U5+$N$12*(1-$U5)</f>
        <v>7.6674605267444544</v>
      </c>
      <c r="AC5" s="24">
        <f t="shared" ref="AC5:AC31" si="6">($U5*$S$3*$S$9+(1-$U5)*$M$12*$N$12)/AD5</f>
        <v>1.5302733240874309</v>
      </c>
      <c r="AD5" s="25">
        <f t="shared" ref="AD5:AD31" si="7">$S$3*$U5+$N$12*(1-$U5)</f>
        <v>7.6674605267444544</v>
      </c>
    </row>
    <row r="6" spans="1:30" ht="18" customHeight="1" x14ac:dyDescent="0.2">
      <c r="A6" s="12" t="s">
        <v>8</v>
      </c>
      <c r="B6" s="10" t="s">
        <v>14</v>
      </c>
      <c r="C6" s="1">
        <v>0.94</v>
      </c>
      <c r="D6" s="9">
        <v>8.8000000000000007</v>
      </c>
      <c r="E6" s="10" t="s">
        <v>55</v>
      </c>
      <c r="G6" s="10" t="s">
        <v>307</v>
      </c>
      <c r="H6" s="17">
        <v>1737000</v>
      </c>
      <c r="M6" s="9"/>
      <c r="N6" s="9"/>
      <c r="Q6" s="10" t="s">
        <v>321</v>
      </c>
      <c r="U6" s="17">
        <v>9.9999999999999995E-7</v>
      </c>
      <c r="V6" s="24">
        <f t="shared" si="0"/>
        <v>1.0336031554842358</v>
      </c>
      <c r="W6" s="25">
        <f t="shared" si="1"/>
        <v>5.1793911058366335</v>
      </c>
      <c r="X6" s="24">
        <f t="shared" si="2"/>
        <v>0.74253556879890459</v>
      </c>
      <c r="Y6" s="25">
        <f t="shared" si="3"/>
        <v>5.1793911058366335</v>
      </c>
      <c r="AA6" s="24">
        <f t="shared" si="4"/>
        <v>1.4720809750250239</v>
      </c>
      <c r="AB6" s="25">
        <f t="shared" si="5"/>
        <v>8.0989098944278854</v>
      </c>
      <c r="AC6" s="24">
        <f t="shared" si="6"/>
        <v>1.2859382855363377</v>
      </c>
      <c r="AD6" s="25">
        <f t="shared" si="7"/>
        <v>8.0989098944278854</v>
      </c>
    </row>
    <row r="7" spans="1:30" ht="18" customHeight="1" x14ac:dyDescent="0.2">
      <c r="A7" s="12" t="s">
        <v>9</v>
      </c>
      <c r="B7" s="10" t="s">
        <v>14</v>
      </c>
      <c r="C7" s="1">
        <v>-0.44</v>
      </c>
      <c r="D7" s="9">
        <v>23.6</v>
      </c>
      <c r="E7" s="10" t="s">
        <v>55</v>
      </c>
      <c r="G7" s="10" t="s">
        <v>308</v>
      </c>
      <c r="H7" s="17">
        <v>6.6739999999999994E-11</v>
      </c>
      <c r="L7" s="10" t="s">
        <v>87</v>
      </c>
      <c r="M7" s="9" t="s">
        <v>56</v>
      </c>
      <c r="N7" s="9" t="s">
        <v>70</v>
      </c>
      <c r="Q7" s="12" t="s">
        <v>3</v>
      </c>
      <c r="R7" s="21">
        <f>($S$3-D3)/($S$3-N5)</f>
        <v>0.99999436785545848</v>
      </c>
      <c r="S7" s="9">
        <f>(C3*D3-R7*M5*N5)/(1-R7)/S3</f>
        <v>8.8528729210855694E-2</v>
      </c>
      <c r="U7" s="10">
        <v>1.0000000000000001E-5</v>
      </c>
      <c r="V7" s="24">
        <f t="shared" si="0"/>
        <v>0.60410824048568934</v>
      </c>
      <c r="W7" s="25">
        <f t="shared" si="1"/>
        <v>9.4939110583663311</v>
      </c>
      <c r="X7" s="24">
        <f t="shared" si="2"/>
        <v>-0.98380727758400688</v>
      </c>
      <c r="Y7" s="25">
        <f t="shared" si="3"/>
        <v>9.4939110583663311</v>
      </c>
      <c r="AA7" s="24">
        <f t="shared" si="4"/>
        <v>0.99119527519646478</v>
      </c>
      <c r="AB7" s="25">
        <f t="shared" si="5"/>
        <v>12.413403571262211</v>
      </c>
      <c r="AC7" s="24">
        <f t="shared" si="6"/>
        <v>-0.22326042264728863</v>
      </c>
      <c r="AD7" s="25">
        <f t="shared" si="7"/>
        <v>12.413403571262211</v>
      </c>
    </row>
    <row r="8" spans="1:30" ht="18" customHeight="1" x14ac:dyDescent="0.2">
      <c r="A8" s="12" t="s">
        <v>10</v>
      </c>
      <c r="B8" s="10" t="s">
        <v>14</v>
      </c>
      <c r="C8" s="1">
        <v>0.09</v>
      </c>
      <c r="D8" s="9">
        <v>13.6</v>
      </c>
      <c r="E8" s="10" t="s">
        <v>55</v>
      </c>
      <c r="G8" s="10" t="s">
        <v>325</v>
      </c>
      <c r="H8" s="25">
        <f>SQRT(2*H7*H5/H6)</f>
        <v>2376.4151557578975</v>
      </c>
      <c r="L8" s="10">
        <v>1.0000000000000001E-5</v>
      </c>
      <c r="M8" s="10">
        <f>(L8*M$4*N$4+(1-L8)*M$5*N$5)/N8</f>
        <v>1.1306952624230782</v>
      </c>
      <c r="N8" s="10">
        <f>N$4*L8+(1-L8)*N$5</f>
        <v>4.7029195217081137</v>
      </c>
      <c r="Q8" s="10" t="s">
        <v>322</v>
      </c>
      <c r="R8" s="21"/>
      <c r="U8" s="10">
        <v>1E-4</v>
      </c>
      <c r="V8" s="24">
        <f t="shared" si="0"/>
        <v>0.18150950770316376</v>
      </c>
      <c r="W8" s="25">
        <f t="shared" si="1"/>
        <v>52.639110583663303</v>
      </c>
      <c r="X8" s="24">
        <f t="shared" si="2"/>
        <v>-2.6824311116567925</v>
      </c>
      <c r="Y8" s="25">
        <f t="shared" si="3"/>
        <v>52.639110583663303</v>
      </c>
      <c r="AA8" s="24">
        <f t="shared" si="4"/>
        <v>0.29019342225701583</v>
      </c>
      <c r="AB8" s="25">
        <f t="shared" si="5"/>
        <v>55.558340339605451</v>
      </c>
      <c r="AC8" s="24">
        <f t="shared" si="6"/>
        <v>-2.4232657279988841</v>
      </c>
      <c r="AD8" s="25">
        <f t="shared" si="7"/>
        <v>55.558340339605451</v>
      </c>
    </row>
    <row r="9" spans="1:30" ht="18" customHeight="1" x14ac:dyDescent="0.2">
      <c r="A9" s="12" t="s">
        <v>11</v>
      </c>
      <c r="B9" s="10" t="s">
        <v>14</v>
      </c>
      <c r="C9" s="1">
        <v>-0.15</v>
      </c>
      <c r="D9" s="9">
        <v>21.3</v>
      </c>
      <c r="E9" s="10" t="s">
        <v>55</v>
      </c>
      <c r="H9" s="10" t="s">
        <v>317</v>
      </c>
      <c r="I9" s="10" t="s">
        <v>318</v>
      </c>
      <c r="J9" s="10" t="s">
        <v>88</v>
      </c>
      <c r="L9" s="10">
        <v>1E-4</v>
      </c>
      <c r="M9" s="10">
        <f t="shared" ref="M9:M32" si="8">(L9*M$4*N$4+(1-L9)*M$5*N$5)/N9</f>
        <v>1.1369139950289948</v>
      </c>
      <c r="N9" s="10">
        <f t="shared" ref="N9:N32" si="9">N$4*L9+(1-L9)*N$5</f>
        <v>4.7291952170811298</v>
      </c>
      <c r="Q9" s="12" t="s">
        <v>8</v>
      </c>
      <c r="R9" s="21">
        <f>($S$3-D6)/($S$3-N$12)</f>
        <v>0.99999753753153375</v>
      </c>
      <c r="S9" s="9">
        <f>(C6*D6-R9*M$12*N$12)/(1-R9)/S$3</f>
        <v>-3.0561647606380689</v>
      </c>
      <c r="U9" s="10">
        <v>1E-3</v>
      </c>
      <c r="V9" s="24">
        <f t="shared" si="0"/>
        <v>9.8630174989920508E-2</v>
      </c>
      <c r="W9" s="25">
        <f t="shared" si="1"/>
        <v>484.09110583663295</v>
      </c>
      <c r="X9" s="24">
        <f t="shared" si="2"/>
        <v>-3.0155622807254199</v>
      </c>
      <c r="Y9" s="25">
        <f t="shared" si="3"/>
        <v>484.09110583663295</v>
      </c>
      <c r="AA9" s="24">
        <f t="shared" si="4"/>
        <v>0.11151413728092791</v>
      </c>
      <c r="AB9" s="25">
        <f t="shared" si="5"/>
        <v>487.00770802303782</v>
      </c>
      <c r="AC9" s="24">
        <f t="shared" si="6"/>
        <v>-2.9840279759950783</v>
      </c>
      <c r="AD9" s="25">
        <f t="shared" si="7"/>
        <v>487.00770802303782</v>
      </c>
    </row>
    <row r="10" spans="1:30" ht="18" customHeight="1" x14ac:dyDescent="0.2">
      <c r="A10" s="12" t="s">
        <v>12</v>
      </c>
      <c r="B10" s="10" t="s">
        <v>14</v>
      </c>
      <c r="C10" s="1">
        <v>0.57999999999999996</v>
      </c>
      <c r="D10" s="9">
        <v>6.95</v>
      </c>
      <c r="E10" s="10" t="s">
        <v>55</v>
      </c>
      <c r="G10" s="10" t="s">
        <v>305</v>
      </c>
      <c r="H10" s="22">
        <v>63.929142200000001</v>
      </c>
      <c r="I10" s="22">
        <v>65.926033399999994</v>
      </c>
      <c r="J10" s="10">
        <v>65.38</v>
      </c>
      <c r="L10" s="10">
        <v>1E-3</v>
      </c>
      <c r="M10" s="10">
        <f t="shared" si="8"/>
        <v>1.1955006921204769</v>
      </c>
      <c r="N10" s="10">
        <f t="shared" si="9"/>
        <v>4.9919521708112971</v>
      </c>
      <c r="Q10" s="12" t="s">
        <v>9</v>
      </c>
      <c r="R10" s="21">
        <f>($S$3-D7)/($S$3-N$12)</f>
        <v>0.99996666484751173</v>
      </c>
      <c r="S10" s="9">
        <f>(C7*D7-R10*M$12*N$12)/(1-R10)/S$3</f>
        <v>-1.3931418368655906</v>
      </c>
      <c r="U10" s="10">
        <v>5.0000000000000001E-3</v>
      </c>
      <c r="V10" s="24">
        <f t="shared" si="0"/>
        <v>9.0556680488074012E-2</v>
      </c>
      <c r="W10" s="25">
        <f t="shared" si="1"/>
        <v>2401.6555291831651</v>
      </c>
      <c r="X10" s="24">
        <f t="shared" si="2"/>
        <v>-3.048013466971994</v>
      </c>
      <c r="Y10" s="25">
        <f t="shared" si="3"/>
        <v>2401.6555291831651</v>
      </c>
      <c r="AA10" s="24">
        <f t="shared" si="4"/>
        <v>9.3165439334839298E-2</v>
      </c>
      <c r="AB10" s="25">
        <f t="shared" si="5"/>
        <v>2404.5604532827374</v>
      </c>
      <c r="AC10" s="24">
        <f t="shared" si="6"/>
        <v>-3.041613034662785</v>
      </c>
      <c r="AD10" s="25">
        <f t="shared" si="7"/>
        <v>2404.5604532827374</v>
      </c>
    </row>
    <row r="11" spans="1:30" ht="18" customHeight="1" x14ac:dyDescent="0.2">
      <c r="A11" s="12">
        <v>14163</v>
      </c>
      <c r="B11" s="10" t="s">
        <v>17</v>
      </c>
      <c r="C11" s="9">
        <v>2.59</v>
      </c>
      <c r="D11" s="9">
        <v>33</v>
      </c>
      <c r="E11" s="10" t="s">
        <v>60</v>
      </c>
      <c r="G11" s="10" t="s">
        <v>306</v>
      </c>
      <c r="H11" s="17">
        <f>H10/(6.022E+23)/1000</f>
        <v>1.0615931949518432E-25</v>
      </c>
      <c r="I11" s="17">
        <f>I10/(6.022E+23)/1000</f>
        <v>1.0947531285287277E-25</v>
      </c>
      <c r="J11" s="17">
        <f>J10/(6.022E+23)/1000</f>
        <v>1.0856858186648952E-25</v>
      </c>
      <c r="L11" s="10">
        <v>5.0000000000000001E-3</v>
      </c>
      <c r="M11" s="10">
        <f t="shared" si="8"/>
        <v>1.3954131629194098</v>
      </c>
      <c r="N11" s="10">
        <f t="shared" si="9"/>
        <v>6.159760854056481</v>
      </c>
      <c r="Q11" s="12" t="s">
        <v>10</v>
      </c>
      <c r="R11" s="21">
        <f>($S$3-D8)/($S$3-N$12)</f>
        <v>0.99998752476914832</v>
      </c>
      <c r="S11" s="9">
        <f>(C8*D8-R11*M$12*N$12)/(1-R11)/S$3</f>
        <v>-1.7817145498158056</v>
      </c>
      <c r="U11" s="10">
        <v>0.01</v>
      </c>
      <c r="V11" s="24">
        <f t="shared" si="0"/>
        <v>8.9538597642374637E-2</v>
      </c>
      <c r="W11" s="25">
        <f t="shared" si="1"/>
        <v>4798.6110583663303</v>
      </c>
      <c r="X11" s="24">
        <f t="shared" si="2"/>
        <v>-3.0521056226095156</v>
      </c>
      <c r="Y11" s="25">
        <f t="shared" si="3"/>
        <v>4798.6110583663303</v>
      </c>
      <c r="AA11" s="24">
        <f t="shared" si="4"/>
        <v>9.0839094766837811E-2</v>
      </c>
      <c r="AB11" s="25">
        <f t="shared" si="5"/>
        <v>4801.5013848573617</v>
      </c>
      <c r="AC11" s="24">
        <f t="shared" si="6"/>
        <v>-3.0489139717005664</v>
      </c>
      <c r="AD11" s="25">
        <f t="shared" si="7"/>
        <v>4801.5013848573617</v>
      </c>
    </row>
    <row r="12" spans="1:30" ht="18" customHeight="1" x14ac:dyDescent="0.2">
      <c r="A12" s="12">
        <v>15021</v>
      </c>
      <c r="B12" s="10" t="s">
        <v>17</v>
      </c>
      <c r="C12" s="9">
        <v>4.88</v>
      </c>
      <c r="D12" s="9">
        <v>21</v>
      </c>
      <c r="E12" s="10" t="s">
        <v>61</v>
      </c>
      <c r="G12" s="10" t="s">
        <v>319</v>
      </c>
      <c r="H12" s="27">
        <f>$H8*SQRT(H11/(2*$H3*$H2))</f>
        <v>2.3303268531965911</v>
      </c>
      <c r="I12" s="27">
        <f t="shared" ref="I12:J12" si="10">$H8*SQRT(I11/(2*$H3*$H2))</f>
        <v>2.3664420522845884</v>
      </c>
      <c r="J12" s="27">
        <f t="shared" si="10"/>
        <v>2.3566216289460291</v>
      </c>
      <c r="L12" s="10">
        <v>0.01</v>
      </c>
      <c r="M12" s="10">
        <f t="shared" si="8"/>
        <v>1.5591297206651538</v>
      </c>
      <c r="N12" s="10">
        <f t="shared" si="9"/>
        <v>7.6195217081129618</v>
      </c>
      <c r="Q12" s="12" t="s">
        <v>11</v>
      </c>
      <c r="R12" s="21">
        <f>($S$3-D9)/($S$3-N$12)</f>
        <v>0.99997146262948811</v>
      </c>
      <c r="S12" s="9">
        <f>(C9*D9-R12*M$12*N$12)/(1-R12)/S$3</f>
        <v>-1.1018799063777034</v>
      </c>
      <c r="U12" s="10">
        <v>1.0999999999999999E-2</v>
      </c>
      <c r="V12" s="24">
        <f t="shared" si="0"/>
        <v>8.944594575556325E-2</v>
      </c>
      <c r="W12" s="25">
        <f t="shared" si="1"/>
        <v>5278.0021642029624</v>
      </c>
      <c r="X12" s="24">
        <f>($U12*$S$3*$S$9+(1-$U12)*$M$5*$N$5)/Y12</f>
        <v>-3.0524780342875477</v>
      </c>
      <c r="Y12" s="25">
        <f t="shared" si="3"/>
        <v>5278.0021642029624</v>
      </c>
      <c r="AA12" s="24">
        <f t="shared" si="4"/>
        <v>9.06272427266262E-2</v>
      </c>
      <c r="AB12" s="25">
        <f t="shared" si="5"/>
        <v>5280.8895711722862</v>
      </c>
      <c r="AC12" s="24">
        <f t="shared" si="6"/>
        <v>-3.04957884242874</v>
      </c>
      <c r="AD12" s="25">
        <f t="shared" si="7"/>
        <v>5280.8895711722862</v>
      </c>
    </row>
    <row r="13" spans="1:30" ht="18" customHeight="1" x14ac:dyDescent="0.2">
      <c r="A13" s="12">
        <v>15041</v>
      </c>
      <c r="B13" s="10" t="s">
        <v>17</v>
      </c>
      <c r="C13" s="9">
        <v>6.35</v>
      </c>
      <c r="D13" s="9">
        <v>17.3</v>
      </c>
      <c r="E13" s="10" t="s">
        <v>57</v>
      </c>
      <c r="G13" s="10" t="s">
        <v>333</v>
      </c>
      <c r="H13" s="27">
        <f>ERF(H12)-2*H12*EXP(-H12*H12)/SQRT($H4)</f>
        <v>0.98749737252881953</v>
      </c>
      <c r="I13" s="27">
        <f>ERF(I12)-2*I12*EXP(-I12*I12)/SQRT($H4)</f>
        <v>0.98930834472898721</v>
      </c>
      <c r="J13" s="27">
        <f>ERF(J12)-2*J12*EXP(-J12*J12)/SQRT($H4)</f>
        <v>0.98884056937098708</v>
      </c>
      <c r="L13" s="10">
        <v>1.0999999999999999E-2</v>
      </c>
      <c r="M13" s="10">
        <f t="shared" si="8"/>
        <v>1.5846231965710678</v>
      </c>
      <c r="N13" s="10">
        <f t="shared" si="9"/>
        <v>7.9114738789242569</v>
      </c>
      <c r="Q13" s="12" t="s">
        <v>12</v>
      </c>
      <c r="R13" s="21">
        <f>($S$3-D10)/($S$3-N$12)</f>
        <v>1.0000013966170365</v>
      </c>
      <c r="S13" s="9">
        <f>(C10*D10-R13*M$12*N$12)/(1-R13)/S$3</f>
        <v>11.722867981127113</v>
      </c>
      <c r="U13" s="10">
        <v>1.2E-2</v>
      </c>
      <c r="V13" s="24">
        <f t="shared" si="0"/>
        <v>8.9368723243954493E-2</v>
      </c>
      <c r="W13" s="25">
        <f t="shared" si="1"/>
        <v>5757.3932700395962</v>
      </c>
      <c r="X13" s="24">
        <f t="shared" si="2"/>
        <v>-3.0527884280217692</v>
      </c>
      <c r="Y13" s="25">
        <f t="shared" si="3"/>
        <v>5757.3932700395962</v>
      </c>
      <c r="AA13" s="24">
        <f t="shared" si="4"/>
        <v>9.0450652654534835E-2</v>
      </c>
      <c r="AB13" s="25">
        <f t="shared" si="5"/>
        <v>5760.2777574872116</v>
      </c>
      <c r="AC13" s="24">
        <f t="shared" si="6"/>
        <v>-3.0501330479473765</v>
      </c>
      <c r="AD13" s="25">
        <f t="shared" si="7"/>
        <v>5760.2777574872116</v>
      </c>
    </row>
    <row r="14" spans="1:30" ht="18" customHeight="1" x14ac:dyDescent="0.2">
      <c r="A14" s="12">
        <v>15231</v>
      </c>
      <c r="B14" s="10" t="s">
        <v>17</v>
      </c>
      <c r="C14" s="9">
        <v>6.39</v>
      </c>
      <c r="D14" s="9">
        <v>16.5</v>
      </c>
      <c r="E14" s="10" t="s">
        <v>60</v>
      </c>
      <c r="G14" s="10" t="s">
        <v>309</v>
      </c>
      <c r="H14" s="24">
        <f>1000*LN(I13/H13)</f>
        <v>1.8322212354833995</v>
      </c>
      <c r="L14" s="10">
        <v>1.2E-2</v>
      </c>
      <c r="M14" s="10">
        <f t="shared" si="8"/>
        <v>1.6083020951072016</v>
      </c>
      <c r="N14" s="10">
        <f t="shared" si="9"/>
        <v>8.2034260497355547</v>
      </c>
      <c r="U14" s="10">
        <v>1.2999999999999999E-2</v>
      </c>
      <c r="V14" s="24">
        <f t="shared" si="0"/>
        <v>8.9303372165765449E-2</v>
      </c>
      <c r="W14" s="25">
        <f t="shared" si="1"/>
        <v>6236.7843758762283</v>
      </c>
      <c r="X14" s="24">
        <f t="shared" si="2"/>
        <v>-3.0530511048600637</v>
      </c>
      <c r="Y14" s="25">
        <f t="shared" si="3"/>
        <v>6236.7843758762283</v>
      </c>
      <c r="AA14" s="24">
        <f t="shared" si="4"/>
        <v>9.0301197110202999E-2</v>
      </c>
      <c r="AB14" s="25">
        <f t="shared" si="5"/>
        <v>6239.6659438021361</v>
      </c>
      <c r="AC14" s="24">
        <f t="shared" si="6"/>
        <v>-3.0506020951960617</v>
      </c>
      <c r="AD14" s="25">
        <f t="shared" si="7"/>
        <v>6239.6659438021361</v>
      </c>
    </row>
    <row r="15" spans="1:30" ht="18" customHeight="1" x14ac:dyDescent="0.2">
      <c r="A15" s="12">
        <v>64501</v>
      </c>
      <c r="B15" s="10" t="s">
        <v>17</v>
      </c>
      <c r="C15" s="9">
        <v>4.41</v>
      </c>
      <c r="D15" s="9">
        <v>23.8</v>
      </c>
      <c r="E15" s="10" t="s">
        <v>60</v>
      </c>
      <c r="L15" s="10">
        <v>1.2999999999999999E-2</v>
      </c>
      <c r="M15" s="10">
        <f t="shared" si="8"/>
        <v>1.630353495573073</v>
      </c>
      <c r="N15" s="10">
        <f t="shared" si="9"/>
        <v>8.4953782205468507</v>
      </c>
      <c r="U15" s="10">
        <v>1.4E-2</v>
      </c>
      <c r="V15" s="24">
        <f t="shared" si="0"/>
        <v>8.9247350422620109E-2</v>
      </c>
      <c r="W15" s="25">
        <f t="shared" si="1"/>
        <v>6716.1754817128622</v>
      </c>
      <c r="X15" s="24">
        <f t="shared" si="2"/>
        <v>-3.0532762826960358</v>
      </c>
      <c r="Y15" s="25">
        <f t="shared" si="3"/>
        <v>6716.1754817128622</v>
      </c>
      <c r="AA15" s="24">
        <f t="shared" si="4"/>
        <v>9.0173068145757068E-2</v>
      </c>
      <c r="AB15" s="25">
        <f t="shared" si="5"/>
        <v>6719.0541301170615</v>
      </c>
      <c r="AC15" s="24">
        <f t="shared" si="6"/>
        <v>-3.0510042116817284</v>
      </c>
      <c r="AD15" s="25">
        <f t="shared" si="7"/>
        <v>6719.0541301170615</v>
      </c>
    </row>
    <row r="16" spans="1:30" ht="18" customHeight="1" x14ac:dyDescent="0.2">
      <c r="A16" s="12">
        <v>65701</v>
      </c>
      <c r="B16" s="10" t="s">
        <v>17</v>
      </c>
      <c r="C16" s="9">
        <v>4.26</v>
      </c>
      <c r="D16" s="9">
        <v>24.7</v>
      </c>
      <c r="E16" s="10" t="s">
        <v>59</v>
      </c>
      <c r="L16" s="10">
        <v>1.4E-2</v>
      </c>
      <c r="M16" s="10">
        <f t="shared" si="8"/>
        <v>1.6509396150153079</v>
      </c>
      <c r="N16" s="10">
        <f t="shared" si="9"/>
        <v>8.7873303913581466</v>
      </c>
      <c r="U16" s="10">
        <v>1.4999999999999999E-2</v>
      </c>
      <c r="V16" s="24">
        <f t="shared" si="0"/>
        <v>8.9198793366256732E-2</v>
      </c>
      <c r="W16" s="25">
        <f t="shared" si="1"/>
        <v>7195.5665875494942</v>
      </c>
      <c r="X16" s="24">
        <f t="shared" si="2"/>
        <v>-3.0534714564314331</v>
      </c>
      <c r="Y16" s="25">
        <f t="shared" si="3"/>
        <v>7195.5665875494942</v>
      </c>
      <c r="AA16" s="24">
        <f t="shared" si="4"/>
        <v>9.0062004960039424E-2</v>
      </c>
      <c r="AB16" s="25">
        <f t="shared" si="5"/>
        <v>7198.4423164319851</v>
      </c>
      <c r="AC16" s="24">
        <f t="shared" si="6"/>
        <v>-3.0513527693877944</v>
      </c>
      <c r="AD16" s="25">
        <f t="shared" si="7"/>
        <v>7198.4423164319851</v>
      </c>
    </row>
    <row r="17" spans="1:30" ht="18" customHeight="1" x14ac:dyDescent="0.2">
      <c r="A17" s="12">
        <v>70011</v>
      </c>
      <c r="B17" s="10" t="s">
        <v>17</v>
      </c>
      <c r="C17" s="9">
        <v>3.44</v>
      </c>
      <c r="D17" s="9">
        <v>27.6</v>
      </c>
      <c r="E17" s="10" t="s">
        <v>59</v>
      </c>
      <c r="L17" s="10">
        <v>1.4999999999999999E-2</v>
      </c>
      <c r="M17" s="10">
        <f t="shared" si="8"/>
        <v>1.6702018055636931</v>
      </c>
      <c r="N17" s="10">
        <f t="shared" si="9"/>
        <v>9.0792825621694426</v>
      </c>
      <c r="U17" s="10">
        <v>1.6E-2</v>
      </c>
      <c r="V17" s="24">
        <f t="shared" si="0"/>
        <v>8.9156302225010073E-2</v>
      </c>
      <c r="W17" s="25">
        <f t="shared" si="1"/>
        <v>7674.9576933861272</v>
      </c>
      <c r="X17" s="24">
        <f t="shared" si="2"/>
        <v>-3.0536422483899974</v>
      </c>
      <c r="Y17" s="25">
        <f t="shared" si="3"/>
        <v>7674.9576933861272</v>
      </c>
      <c r="AA17" s="24">
        <f t="shared" si="4"/>
        <v>8.9964810895071037E-2</v>
      </c>
      <c r="AB17" s="25">
        <f t="shared" si="5"/>
        <v>7677.8305027469105</v>
      </c>
      <c r="AC17" s="24">
        <f t="shared" si="6"/>
        <v>-3.0516578006194273</v>
      </c>
      <c r="AD17" s="25">
        <f t="shared" si="7"/>
        <v>7677.8305027469105</v>
      </c>
    </row>
    <row r="18" spans="1:30" ht="18" customHeight="1" x14ac:dyDescent="0.2">
      <c r="A18" s="12">
        <v>70181</v>
      </c>
      <c r="B18" s="10" t="s">
        <v>17</v>
      </c>
      <c r="C18" s="9">
        <v>3.14</v>
      </c>
      <c r="D18" s="9">
        <v>32.9</v>
      </c>
      <c r="E18" s="10" t="s">
        <v>57</v>
      </c>
      <c r="L18" s="10">
        <v>1.6E-2</v>
      </c>
      <c r="M18" s="10">
        <f t="shared" si="8"/>
        <v>1.6882638045673315</v>
      </c>
      <c r="N18" s="10">
        <f t="shared" si="9"/>
        <v>9.3712347329807386</v>
      </c>
      <c r="U18" s="10">
        <v>1.7000000000000001E-2</v>
      </c>
      <c r="V18" s="24">
        <f t="shared" si="0"/>
        <v>8.9118807160260008E-2</v>
      </c>
      <c r="W18" s="25">
        <f t="shared" si="1"/>
        <v>8154.348799222761</v>
      </c>
      <c r="X18" s="24">
        <f t="shared" si="2"/>
        <v>-3.0537929587582586</v>
      </c>
      <c r="Y18" s="25">
        <f t="shared" si="3"/>
        <v>8154.348799222761</v>
      </c>
      <c r="AA18" s="24">
        <f t="shared" si="4"/>
        <v>8.9879040745116295E-2</v>
      </c>
      <c r="AB18" s="25">
        <f t="shared" si="5"/>
        <v>8157.2186890618359</v>
      </c>
      <c r="AC18" s="24">
        <f t="shared" si="6"/>
        <v>-3.0519269793443473</v>
      </c>
      <c r="AD18" s="25">
        <f t="shared" si="7"/>
        <v>8157.2186890618359</v>
      </c>
    </row>
    <row r="19" spans="1:30" ht="18" customHeight="1" x14ac:dyDescent="0.2">
      <c r="A19" s="12">
        <v>72501</v>
      </c>
      <c r="B19" s="10" t="s">
        <v>17</v>
      </c>
      <c r="C19" s="9">
        <v>4.45</v>
      </c>
      <c r="D19" s="9">
        <v>31</v>
      </c>
      <c r="E19" s="10" t="s">
        <v>59</v>
      </c>
      <c r="L19" s="10">
        <v>1.7000000000000001E-2</v>
      </c>
      <c r="M19" s="10">
        <f t="shared" si="8"/>
        <v>1.7052343955560354</v>
      </c>
      <c r="N19" s="10">
        <f t="shared" si="9"/>
        <v>9.6631869037920346</v>
      </c>
      <c r="U19" s="10">
        <v>1.7999999999999999E-2</v>
      </c>
      <c r="V19" s="24">
        <f t="shared" si="0"/>
        <v>8.9085475945881079E-2</v>
      </c>
      <c r="W19" s="25">
        <f t="shared" si="1"/>
        <v>8633.739905059394</v>
      </c>
      <c r="X19" s="24">
        <f t="shared" si="2"/>
        <v>-3.0539269326459455</v>
      </c>
      <c r="Y19" s="25">
        <f t="shared" si="3"/>
        <v>8633.739905059394</v>
      </c>
      <c r="AA19" s="24">
        <f t="shared" si="4"/>
        <v>8.9802792204103629E-2</v>
      </c>
      <c r="AB19" s="25">
        <f t="shared" si="5"/>
        <v>8636.6068753767595</v>
      </c>
      <c r="AC19" s="24">
        <f t="shared" si="6"/>
        <v>-3.0521662757086152</v>
      </c>
      <c r="AD19" s="25">
        <f t="shared" si="7"/>
        <v>8636.6068753767595</v>
      </c>
    </row>
    <row r="20" spans="1:30" ht="18" customHeight="1" x14ac:dyDescent="0.2">
      <c r="A20" s="12">
        <v>75081</v>
      </c>
      <c r="B20" s="10" t="s">
        <v>17</v>
      </c>
      <c r="C20" s="9">
        <v>4.07</v>
      </c>
      <c r="D20" s="9">
        <v>24.8</v>
      </c>
      <c r="E20" s="10" t="s">
        <v>59</v>
      </c>
      <c r="L20" s="10">
        <v>1.7999999999999999E-2</v>
      </c>
      <c r="M20" s="10">
        <f t="shared" si="8"/>
        <v>1.7212096009771494</v>
      </c>
      <c r="N20" s="10">
        <f t="shared" si="9"/>
        <v>9.9551390746033306</v>
      </c>
      <c r="U20" s="10">
        <v>1.9E-2</v>
      </c>
      <c r="V20" s="24">
        <f t="shared" si="0"/>
        <v>8.9055651470887537E-2</v>
      </c>
      <c r="W20" s="25">
        <f t="shared" si="1"/>
        <v>9113.1310108960261</v>
      </c>
      <c r="X20" s="24">
        <f t="shared" si="2"/>
        <v>-3.0540468112923613</v>
      </c>
      <c r="Y20" s="25">
        <f t="shared" si="3"/>
        <v>9113.1310108960261</v>
      </c>
      <c r="AA20" s="24">
        <f t="shared" si="4"/>
        <v>8.9734563116707966E-2</v>
      </c>
      <c r="AB20" s="25">
        <f t="shared" si="5"/>
        <v>9115.9950616916849</v>
      </c>
      <c r="AC20" s="24">
        <f t="shared" si="6"/>
        <v>-3.0523804040359801</v>
      </c>
      <c r="AD20" s="25">
        <f t="shared" si="7"/>
        <v>9115.9950616916849</v>
      </c>
    </row>
    <row r="21" spans="1:30" ht="18" customHeight="1" x14ac:dyDescent="0.2">
      <c r="A21" s="12">
        <v>78221</v>
      </c>
      <c r="B21" s="10" t="s">
        <v>17</v>
      </c>
      <c r="C21" s="9">
        <v>5.42</v>
      </c>
      <c r="D21" s="9">
        <v>31.6</v>
      </c>
      <c r="E21" s="10" t="s">
        <v>57</v>
      </c>
      <c r="L21" s="10">
        <v>1.9E-2</v>
      </c>
      <c r="M21" s="10">
        <f t="shared" si="8"/>
        <v>1.7362745000898396</v>
      </c>
      <c r="N21" s="10">
        <f t="shared" si="9"/>
        <v>10.247091245414627</v>
      </c>
      <c r="U21" s="10">
        <v>0.02</v>
      </c>
      <c r="V21" s="24">
        <f t="shared" si="0"/>
        <v>8.9028807982098473E-2</v>
      </c>
      <c r="W21" s="25">
        <f t="shared" si="1"/>
        <v>9592.5221167326599</v>
      </c>
      <c r="X21" s="24">
        <f t="shared" si="2"/>
        <v>-3.0541547079477693</v>
      </c>
      <c r="Y21" s="25">
        <f t="shared" si="3"/>
        <v>9592.5221167326599</v>
      </c>
      <c r="AA21" s="24">
        <f t="shared" si="4"/>
        <v>8.9673151520102454E-2</v>
      </c>
      <c r="AB21" s="25">
        <f t="shared" si="5"/>
        <v>9595.3832480066103</v>
      </c>
      <c r="AC21" s="24">
        <f t="shared" si="6"/>
        <v>-3.0525731365341553</v>
      </c>
      <c r="AD21" s="25">
        <f t="shared" si="7"/>
        <v>9595.3832480066103</v>
      </c>
    </row>
    <row r="22" spans="1:30" ht="18" customHeight="1" x14ac:dyDescent="0.2">
      <c r="A22" s="12">
        <v>79221</v>
      </c>
      <c r="B22" s="10" t="s">
        <v>17</v>
      </c>
      <c r="C22" s="9">
        <v>5.08</v>
      </c>
      <c r="D22" s="9">
        <v>31.8</v>
      </c>
      <c r="E22" s="10" t="s">
        <v>57</v>
      </c>
      <c r="L22" s="10">
        <v>0.02</v>
      </c>
      <c r="M22" s="10">
        <f t="shared" si="8"/>
        <v>1.750504744703957</v>
      </c>
      <c r="N22" s="10">
        <f t="shared" si="9"/>
        <v>10.539043416225923</v>
      </c>
      <c r="U22" s="10">
        <v>0.1</v>
      </c>
      <c r="V22" s="24">
        <f t="shared" si="0"/>
        <v>8.8620616430953689E-2</v>
      </c>
      <c r="W22" s="25">
        <f t="shared" si="1"/>
        <v>47943.810583663304</v>
      </c>
      <c r="X22" s="24">
        <f t="shared" si="2"/>
        <v>-3.0557954225165904</v>
      </c>
      <c r="Y22" s="25">
        <f t="shared" si="3"/>
        <v>47943.810583663304</v>
      </c>
      <c r="AA22" s="24">
        <f t="shared" si="4"/>
        <v>8.8739062844572114E-2</v>
      </c>
      <c r="AB22" s="25">
        <f t="shared" si="5"/>
        <v>47946.438153200601</v>
      </c>
      <c r="AC22" s="24">
        <f t="shared" si="6"/>
        <v>-3.0555046552358798</v>
      </c>
      <c r="AD22" s="25">
        <f t="shared" si="7"/>
        <v>47946.438153200601</v>
      </c>
    </row>
    <row r="23" spans="1:30" ht="18" customHeight="1" x14ac:dyDescent="0.2">
      <c r="A23" s="12" t="s">
        <v>18</v>
      </c>
      <c r="B23" s="10" t="s">
        <v>17</v>
      </c>
      <c r="C23" s="9">
        <v>5.54</v>
      </c>
      <c r="D23" s="20">
        <v>19.248169022595221</v>
      </c>
      <c r="E23" s="10" t="s">
        <v>83</v>
      </c>
      <c r="L23" s="10">
        <v>0.1</v>
      </c>
      <c r="M23" s="10">
        <f t="shared" si="8"/>
        <v>2.0946680280519452</v>
      </c>
      <c r="N23" s="10">
        <f t="shared" si="9"/>
        <v>33.895217081129616</v>
      </c>
      <c r="U23" s="10">
        <v>0.2</v>
      </c>
      <c r="V23" s="24">
        <f t="shared" si="0"/>
        <v>8.8569569977182919E-2</v>
      </c>
      <c r="W23" s="25">
        <f t="shared" si="1"/>
        <v>95882.921167326596</v>
      </c>
      <c r="X23" s="24">
        <f t="shared" si="2"/>
        <v>-3.0560006023155193</v>
      </c>
      <c r="Y23" s="25">
        <f t="shared" si="3"/>
        <v>95882.921167326596</v>
      </c>
      <c r="AA23" s="24">
        <f t="shared" si="4"/>
        <v>8.862221825435708E-2</v>
      </c>
      <c r="AB23" s="25">
        <f t="shared" si="5"/>
        <v>95885.256784693091</v>
      </c>
      <c r="AC23" s="24">
        <f t="shared" si="6"/>
        <v>-3.0558713571458629</v>
      </c>
      <c r="AD23" s="25">
        <f t="shared" si="7"/>
        <v>95885.256784693091</v>
      </c>
    </row>
    <row r="24" spans="1:30" ht="18" customHeight="1" x14ac:dyDescent="0.2">
      <c r="A24" s="12" t="s">
        <v>19</v>
      </c>
      <c r="B24" s="10" t="s">
        <v>17</v>
      </c>
      <c r="C24" s="9">
        <v>5.24</v>
      </c>
      <c r="D24" s="20">
        <v>18.732765763995197</v>
      </c>
      <c r="E24" s="10" t="s">
        <v>83</v>
      </c>
      <c r="L24" s="10">
        <v>0.2</v>
      </c>
      <c r="M24" s="10">
        <f t="shared" si="8"/>
        <v>2.1665321670778956</v>
      </c>
      <c r="N24" s="10">
        <f t="shared" si="9"/>
        <v>63.090434162259221</v>
      </c>
      <c r="U24" s="10">
        <v>0.3</v>
      </c>
      <c r="V24" s="24">
        <f t="shared" si="0"/>
        <v>8.8552553380485191E-2</v>
      </c>
      <c r="W24" s="25">
        <f t="shared" si="1"/>
        <v>143822.0317509899</v>
      </c>
      <c r="X24" s="24">
        <f t="shared" si="2"/>
        <v>-3.0560690000519135</v>
      </c>
      <c r="Y24" s="25">
        <f t="shared" si="3"/>
        <v>143822.0317509899</v>
      </c>
      <c r="AA24" s="24">
        <f t="shared" si="4"/>
        <v>8.8583265930818292E-2</v>
      </c>
      <c r="AB24" s="25">
        <f t="shared" si="5"/>
        <v>143824.07541618557</v>
      </c>
      <c r="AC24" s="24">
        <f t="shared" si="6"/>
        <v>-3.0559936040672966</v>
      </c>
      <c r="AD24" s="25">
        <f t="shared" si="7"/>
        <v>143824.07541618557</v>
      </c>
    </row>
    <row r="25" spans="1:30" ht="18" customHeight="1" x14ac:dyDescent="0.2">
      <c r="A25" s="12" t="s">
        <v>20</v>
      </c>
      <c r="B25" s="10" t="s">
        <v>302</v>
      </c>
      <c r="C25" s="9">
        <v>4.09</v>
      </c>
      <c r="D25" s="20">
        <v>16.423695806019705</v>
      </c>
      <c r="E25" s="10" t="s">
        <v>82</v>
      </c>
      <c r="L25" s="10">
        <v>0.3</v>
      </c>
      <c r="M25" s="10">
        <f t="shared" si="8"/>
        <v>2.1929268509731075</v>
      </c>
      <c r="N25" s="10">
        <f t="shared" si="9"/>
        <v>92.285651243388841</v>
      </c>
      <c r="U25" s="10">
        <v>0.4</v>
      </c>
      <c r="V25" s="24">
        <f t="shared" si="0"/>
        <v>8.8544044873600861E-2</v>
      </c>
      <c r="W25" s="25">
        <f t="shared" si="1"/>
        <v>191761.14233465321</v>
      </c>
      <c r="X25" s="24">
        <f t="shared" si="2"/>
        <v>-3.0561031997583137</v>
      </c>
      <c r="Y25" s="25">
        <f t="shared" si="3"/>
        <v>191761.14233465321</v>
      </c>
      <c r="AA25" s="24">
        <f t="shared" si="4"/>
        <v>8.8563788995181553E-2</v>
      </c>
      <c r="AB25" s="25">
        <f t="shared" si="5"/>
        <v>191762.89404767807</v>
      </c>
      <c r="AC25" s="24">
        <f t="shared" si="6"/>
        <v>-3.0560547299566982</v>
      </c>
      <c r="AD25" s="25">
        <f t="shared" si="7"/>
        <v>191762.89404767807</v>
      </c>
    </row>
    <row r="26" spans="1:30" ht="18" customHeight="1" x14ac:dyDescent="0.2">
      <c r="A26" s="12" t="s">
        <v>21</v>
      </c>
      <c r="B26" s="10" t="s">
        <v>302</v>
      </c>
      <c r="C26" s="9">
        <v>3.27</v>
      </c>
      <c r="D26" s="20">
        <v>14.982684548637691</v>
      </c>
      <c r="E26" s="10" t="s">
        <v>82</v>
      </c>
      <c r="L26" s="10">
        <v>0.4</v>
      </c>
      <c r="M26" s="10">
        <f t="shared" si="8"/>
        <v>2.2066347877823516</v>
      </c>
      <c r="N26" s="10">
        <f t="shared" si="9"/>
        <v>121.48086832451844</v>
      </c>
      <c r="U26" s="10">
        <v>0.5</v>
      </c>
      <c r="V26" s="24">
        <f t="shared" si="0"/>
        <v>8.8538939702736949E-2</v>
      </c>
      <c r="W26" s="25">
        <f t="shared" si="1"/>
        <v>239700.25291831649</v>
      </c>
      <c r="X26" s="24">
        <f t="shared" si="2"/>
        <v>-3.0561237198503863</v>
      </c>
      <c r="Y26" s="25">
        <f t="shared" si="3"/>
        <v>239700.25291831649</v>
      </c>
      <c r="AA26" s="24">
        <f t="shared" si="4"/>
        <v>8.8552102586150178E-2</v>
      </c>
      <c r="AB26" s="25">
        <f t="shared" si="5"/>
        <v>239701.71267917054</v>
      </c>
      <c r="AC26" s="24">
        <f t="shared" si="6"/>
        <v>-3.0560914062675542</v>
      </c>
      <c r="AD26" s="25">
        <f t="shared" si="7"/>
        <v>239701.71267917054</v>
      </c>
    </row>
    <row r="27" spans="1:30" ht="18" customHeight="1" x14ac:dyDescent="0.2">
      <c r="A27" s="12" t="s">
        <v>22</v>
      </c>
      <c r="B27" s="10" t="s">
        <v>302</v>
      </c>
      <c r="C27" s="9">
        <v>2.84</v>
      </c>
      <c r="D27" s="20">
        <v>14.764947403379017</v>
      </c>
      <c r="E27" s="10" t="s">
        <v>82</v>
      </c>
      <c r="L27" s="10">
        <v>0.5</v>
      </c>
      <c r="M27" s="10">
        <f t="shared" si="8"/>
        <v>2.2150305851130194</v>
      </c>
      <c r="N27" s="10">
        <f t="shared" si="9"/>
        <v>150.67608540564805</v>
      </c>
      <c r="U27" s="10">
        <v>0.6</v>
      </c>
      <c r="V27" s="24">
        <f t="shared" si="0"/>
        <v>8.8535536227688325E-2</v>
      </c>
      <c r="W27" s="25">
        <f t="shared" si="1"/>
        <v>287639.36350197979</v>
      </c>
      <c r="X27" s="24">
        <f t="shared" si="2"/>
        <v>-3.0561374000235335</v>
      </c>
      <c r="Y27" s="25">
        <f t="shared" si="3"/>
        <v>287639.36350197979</v>
      </c>
      <c r="AA27" s="24">
        <f t="shared" si="4"/>
        <v>8.8544311543605952E-2</v>
      </c>
      <c r="AB27" s="25">
        <f t="shared" si="5"/>
        <v>287640.53131066303</v>
      </c>
      <c r="AC27" s="24">
        <f t="shared" si="6"/>
        <v>-3.0561158574653073</v>
      </c>
      <c r="AD27" s="25">
        <f t="shared" si="7"/>
        <v>287640.53131066303</v>
      </c>
    </row>
    <row r="28" spans="1:30" ht="18" customHeight="1" x14ac:dyDescent="0.2">
      <c r="A28" s="12" t="s">
        <v>23</v>
      </c>
      <c r="B28" s="10" t="s">
        <v>302</v>
      </c>
      <c r="C28" s="9">
        <v>2.62</v>
      </c>
      <c r="D28" s="20">
        <v>14.137537866968968</v>
      </c>
      <c r="E28" s="10" t="s">
        <v>82</v>
      </c>
      <c r="L28" s="10">
        <v>0.6</v>
      </c>
      <c r="M28" s="10">
        <f t="shared" si="8"/>
        <v>2.2207009101504509</v>
      </c>
      <c r="N28" s="10">
        <f t="shared" si="9"/>
        <v>179.87130248677767</v>
      </c>
      <c r="U28" s="10">
        <v>0.7</v>
      </c>
      <c r="V28" s="24">
        <f t="shared" si="0"/>
        <v>8.8533105160462755E-2</v>
      </c>
      <c r="W28" s="25">
        <f t="shared" si="1"/>
        <v>335578.47408564301</v>
      </c>
      <c r="X28" s="24">
        <f t="shared" si="2"/>
        <v>-3.0561471716305246</v>
      </c>
      <c r="Y28" s="25">
        <f t="shared" si="3"/>
        <v>335578.47408564301</v>
      </c>
      <c r="AA28" s="24">
        <f t="shared" si="4"/>
        <v>8.8538746462674331E-2</v>
      </c>
      <c r="AB28" s="25">
        <f t="shared" si="5"/>
        <v>335579.34994215547</v>
      </c>
      <c r="AC28" s="24">
        <f t="shared" si="6"/>
        <v>-3.0561333227651821</v>
      </c>
      <c r="AD28" s="25">
        <f t="shared" si="7"/>
        <v>335579.34994215547</v>
      </c>
    </row>
    <row r="29" spans="1:30" ht="18" customHeight="1" x14ac:dyDescent="0.2">
      <c r="A29" s="12" t="s">
        <v>24</v>
      </c>
      <c r="B29" s="10" t="s">
        <v>302</v>
      </c>
      <c r="C29" s="9">
        <v>1.82</v>
      </c>
      <c r="D29" s="20">
        <v>13.991371022222449</v>
      </c>
      <c r="E29" s="10" t="s">
        <v>82</v>
      </c>
      <c r="L29" s="10">
        <v>0.7</v>
      </c>
      <c r="M29" s="10">
        <f t="shared" si="8"/>
        <v>2.224787563438523</v>
      </c>
      <c r="N29" s="10">
        <f t="shared" si="9"/>
        <v>209.06651956790728</v>
      </c>
      <c r="U29" s="10">
        <v>0.8</v>
      </c>
      <c r="V29" s="24">
        <f t="shared" si="0"/>
        <v>8.85312818525954E-2</v>
      </c>
      <c r="W29" s="25">
        <f t="shared" si="1"/>
        <v>383517.58466930641</v>
      </c>
      <c r="X29" s="24">
        <f t="shared" si="2"/>
        <v>-3.0561545003657051</v>
      </c>
      <c r="Y29" s="25">
        <f t="shared" si="3"/>
        <v>383517.58466930641</v>
      </c>
      <c r="AA29" s="24">
        <f t="shared" si="4"/>
        <v>8.8534572624334659E-2</v>
      </c>
      <c r="AB29" s="25">
        <f t="shared" si="5"/>
        <v>383518.16857364803</v>
      </c>
      <c r="AC29" s="24">
        <f t="shared" si="6"/>
        <v>-3.0561464218268357</v>
      </c>
      <c r="AD29" s="25">
        <f t="shared" si="7"/>
        <v>383518.16857364803</v>
      </c>
    </row>
    <row r="30" spans="1:30" ht="18" customHeight="1" x14ac:dyDescent="0.2">
      <c r="A30" s="12" t="s">
        <v>25</v>
      </c>
      <c r="B30" s="10" t="s">
        <v>302</v>
      </c>
      <c r="C30" s="9">
        <v>2.5299999999999998</v>
      </c>
      <c r="D30" s="20">
        <v>14.255133800307874</v>
      </c>
      <c r="E30" s="10" t="s">
        <v>82</v>
      </c>
      <c r="L30" s="10">
        <v>0.8</v>
      </c>
      <c r="M30" s="10">
        <f t="shared" si="8"/>
        <v>2.2278727069453041</v>
      </c>
      <c r="N30" s="10">
        <f t="shared" si="9"/>
        <v>238.26173664903689</v>
      </c>
      <c r="U30" s="10">
        <v>0.9</v>
      </c>
      <c r="V30" s="24">
        <f t="shared" si="0"/>
        <v>8.8529863719840396E-2</v>
      </c>
      <c r="W30" s="25">
        <f t="shared" si="1"/>
        <v>431456.69525296963</v>
      </c>
      <c r="X30" s="24">
        <f t="shared" si="2"/>
        <v>-3.0561602005108086</v>
      </c>
      <c r="Y30" s="25">
        <f t="shared" si="3"/>
        <v>431456.69525296963</v>
      </c>
      <c r="AA30" s="24">
        <f t="shared" si="4"/>
        <v>8.8531326289246037E-2</v>
      </c>
      <c r="AB30" s="25">
        <f t="shared" si="5"/>
        <v>431456.98720514047</v>
      </c>
      <c r="AC30" s="24">
        <f t="shared" si="6"/>
        <v>-3.0561566100373061</v>
      </c>
      <c r="AD30" s="25">
        <f t="shared" si="7"/>
        <v>431456.98720514047</v>
      </c>
    </row>
    <row r="31" spans="1:30" ht="18" customHeight="1" x14ac:dyDescent="0.2">
      <c r="A31" s="12" t="s">
        <v>26</v>
      </c>
      <c r="B31" s="10" t="s">
        <v>302</v>
      </c>
      <c r="C31" s="9">
        <v>2.54</v>
      </c>
      <c r="D31" s="20">
        <v>14.189838869194375</v>
      </c>
      <c r="E31" s="10" t="s">
        <v>82</v>
      </c>
      <c r="L31" s="10">
        <v>0.9</v>
      </c>
      <c r="M31" s="10">
        <f t="shared" si="8"/>
        <v>2.2302843107803687</v>
      </c>
      <c r="N31" s="10">
        <f t="shared" si="9"/>
        <v>267.45695373016656</v>
      </c>
      <c r="U31" s="10">
        <v>1</v>
      </c>
      <c r="V31" s="24">
        <f t="shared" si="0"/>
        <v>8.8528729210855694E-2</v>
      </c>
      <c r="W31" s="25">
        <f t="shared" si="1"/>
        <v>479395.80583663296</v>
      </c>
      <c r="X31" s="24">
        <f t="shared" si="2"/>
        <v>-3.0561647606380689</v>
      </c>
      <c r="Y31" s="25">
        <f t="shared" si="3"/>
        <v>479395.80583663296</v>
      </c>
      <c r="AA31" s="24">
        <f t="shared" si="4"/>
        <v>8.8528729210855694E-2</v>
      </c>
      <c r="AB31" s="25">
        <f t="shared" si="5"/>
        <v>479395.80583663296</v>
      </c>
      <c r="AC31" s="24">
        <f t="shared" si="6"/>
        <v>-3.0561647606380689</v>
      </c>
      <c r="AD31" s="25">
        <f t="shared" si="7"/>
        <v>479395.80583663296</v>
      </c>
    </row>
    <row r="32" spans="1:30" ht="18" customHeight="1" x14ac:dyDescent="0.2">
      <c r="A32" s="12" t="s">
        <v>27</v>
      </c>
      <c r="B32" s="10" t="s">
        <v>302</v>
      </c>
      <c r="C32" s="9">
        <v>2.5299999999999998</v>
      </c>
      <c r="D32" s="20">
        <v>14.809139641401643</v>
      </c>
      <c r="E32" s="10" t="s">
        <v>82</v>
      </c>
      <c r="L32" s="10">
        <v>1</v>
      </c>
      <c r="M32" s="10">
        <f t="shared" si="8"/>
        <v>2.2322212354833995</v>
      </c>
      <c r="N32" s="10">
        <f t="shared" si="9"/>
        <v>296.65217081129612</v>
      </c>
    </row>
    <row r="33" spans="1:5" ht="18" customHeight="1" x14ac:dyDescent="0.2">
      <c r="A33" s="12" t="s">
        <v>28</v>
      </c>
      <c r="B33" s="10" t="s">
        <v>302</v>
      </c>
      <c r="C33" s="9">
        <v>2.35</v>
      </c>
      <c r="D33" s="20">
        <v>14.97318892268439</v>
      </c>
      <c r="E33" s="10" t="s">
        <v>82</v>
      </c>
    </row>
    <row r="34" spans="1:5" ht="18" customHeight="1" x14ac:dyDescent="0.2">
      <c r="A34" s="12" t="s">
        <v>29</v>
      </c>
      <c r="B34" s="10" t="s">
        <v>302</v>
      </c>
      <c r="C34" s="9">
        <v>2.44</v>
      </c>
      <c r="D34" s="20">
        <v>13.828617253056494</v>
      </c>
      <c r="E34" s="10" t="s">
        <v>82</v>
      </c>
    </row>
    <row r="35" spans="1:5" ht="18" customHeight="1" x14ac:dyDescent="0.2">
      <c r="A35" s="12" t="s">
        <v>30</v>
      </c>
      <c r="B35" s="10" t="s">
        <v>302</v>
      </c>
      <c r="C35" s="9">
        <v>2.39</v>
      </c>
      <c r="D35" s="20">
        <v>14.885664508863179</v>
      </c>
      <c r="E35" s="10" t="s">
        <v>82</v>
      </c>
    </row>
    <row r="36" spans="1:5" ht="18" customHeight="1" x14ac:dyDescent="0.2">
      <c r="A36" s="12" t="s">
        <v>31</v>
      </c>
      <c r="B36" s="10" t="s">
        <v>302</v>
      </c>
      <c r="C36" s="9">
        <v>2.52</v>
      </c>
      <c r="D36" s="20">
        <v>13.537869191777647</v>
      </c>
      <c r="E36" s="10" t="s">
        <v>82</v>
      </c>
    </row>
    <row r="37" spans="1:5" ht="18" customHeight="1" x14ac:dyDescent="0.2">
      <c r="A37" s="12" t="s">
        <v>32</v>
      </c>
      <c r="B37" s="10" t="s">
        <v>302</v>
      </c>
      <c r="C37" s="9">
        <v>2.4900000000000002</v>
      </c>
      <c r="D37" s="20">
        <v>13.538830182265695</v>
      </c>
      <c r="E37" s="10" t="s">
        <v>82</v>
      </c>
    </row>
    <row r="38" spans="1:5" ht="18" customHeight="1" x14ac:dyDescent="0.2">
      <c r="A38" s="12" t="s">
        <v>33</v>
      </c>
      <c r="B38" s="10" t="s">
        <v>302</v>
      </c>
      <c r="C38" s="9">
        <v>2.2599999999999998</v>
      </c>
      <c r="D38" s="20">
        <v>14.549248151604354</v>
      </c>
      <c r="E38" s="10" t="s">
        <v>82</v>
      </c>
    </row>
    <row r="39" spans="1:5" ht="18" customHeight="1" x14ac:dyDescent="0.2">
      <c r="A39" s="12" t="s">
        <v>43</v>
      </c>
      <c r="B39" s="10" t="s">
        <v>302</v>
      </c>
      <c r="C39" s="9">
        <v>2.34</v>
      </c>
      <c r="D39" s="20">
        <v>15.519647003831789</v>
      </c>
      <c r="E39" s="10" t="s">
        <v>82</v>
      </c>
    </row>
    <row r="40" spans="1:5" ht="18" customHeight="1" x14ac:dyDescent="0.2">
      <c r="A40" s="12" t="s">
        <v>34</v>
      </c>
      <c r="B40" s="10" t="s">
        <v>302</v>
      </c>
      <c r="C40" s="9">
        <v>2.0099999999999998</v>
      </c>
      <c r="D40" s="20">
        <v>17.948414281771633</v>
      </c>
      <c r="E40" s="10" t="s">
        <v>82</v>
      </c>
    </row>
    <row r="41" spans="1:5" ht="18" customHeight="1" x14ac:dyDescent="0.2">
      <c r="A41" s="12" t="s">
        <v>35</v>
      </c>
      <c r="B41" s="10" t="s">
        <v>302</v>
      </c>
      <c r="C41" s="9">
        <v>2.13</v>
      </c>
      <c r="D41" s="20">
        <v>17.895604415405874</v>
      </c>
      <c r="E41" s="10" t="s">
        <v>82</v>
      </c>
    </row>
    <row r="42" spans="1:5" ht="18" customHeight="1" x14ac:dyDescent="0.2">
      <c r="A42" s="12" t="s">
        <v>36</v>
      </c>
      <c r="B42" s="10" t="s">
        <v>302</v>
      </c>
      <c r="C42" s="9">
        <v>2.09</v>
      </c>
      <c r="D42" s="20">
        <v>17.044702020511565</v>
      </c>
      <c r="E42" s="10" t="s">
        <v>82</v>
      </c>
    </row>
    <row r="43" spans="1:5" ht="18" customHeight="1" x14ac:dyDescent="0.2">
      <c r="A43" s="12" t="s">
        <v>37</v>
      </c>
      <c r="B43" s="10" t="s">
        <v>302</v>
      </c>
      <c r="C43" s="9">
        <v>1.89</v>
      </c>
      <c r="D43" s="20">
        <v>18.762861619827092</v>
      </c>
      <c r="E43" s="10" t="s">
        <v>82</v>
      </c>
    </row>
    <row r="44" spans="1:5" ht="18" customHeight="1" x14ac:dyDescent="0.2">
      <c r="A44" s="12" t="s">
        <v>38</v>
      </c>
      <c r="B44" s="10" t="s">
        <v>302</v>
      </c>
      <c r="C44" s="9">
        <v>1.95</v>
      </c>
      <c r="D44" s="20">
        <v>18.985600013077281</v>
      </c>
      <c r="E44" s="10" t="s">
        <v>82</v>
      </c>
    </row>
    <row r="45" spans="1:5" ht="18" customHeight="1" x14ac:dyDescent="0.2">
      <c r="A45" s="12" t="s">
        <v>39</v>
      </c>
      <c r="B45" s="10" t="s">
        <v>302</v>
      </c>
      <c r="C45" s="9">
        <v>1.95</v>
      </c>
      <c r="D45" s="20">
        <v>20.618970377790809</v>
      </c>
      <c r="E45" s="10" t="s">
        <v>82</v>
      </c>
    </row>
    <row r="46" spans="1:5" ht="18" customHeight="1" x14ac:dyDescent="0.2">
      <c r="A46" s="12" t="s">
        <v>40</v>
      </c>
      <c r="B46" s="10" t="s">
        <v>302</v>
      </c>
      <c r="C46" s="9">
        <v>2.1</v>
      </c>
      <c r="D46" s="20">
        <v>18.216471712347428</v>
      </c>
      <c r="E46" s="10" t="s">
        <v>82</v>
      </c>
    </row>
    <row r="47" spans="1:5" ht="18" customHeight="1" x14ac:dyDescent="0.2">
      <c r="A47" s="12" t="s">
        <v>41</v>
      </c>
      <c r="B47" s="10" t="s">
        <v>302</v>
      </c>
      <c r="C47" s="9">
        <v>1.99</v>
      </c>
      <c r="D47" s="20">
        <v>20.635939433229197</v>
      </c>
      <c r="E47" s="10" t="s">
        <v>82</v>
      </c>
    </row>
    <row r="48" spans="1:5" ht="18" customHeight="1" x14ac:dyDescent="0.2">
      <c r="A48" s="12" t="s">
        <v>42</v>
      </c>
      <c r="B48" s="10" t="s">
        <v>302</v>
      </c>
      <c r="C48" s="9">
        <v>1.6</v>
      </c>
      <c r="D48" s="20">
        <v>21.798294640909365</v>
      </c>
      <c r="E48" s="10" t="s">
        <v>82</v>
      </c>
    </row>
    <row r="49" spans="1:5" ht="18" customHeight="1" x14ac:dyDescent="0.2">
      <c r="A49" s="12">
        <v>66095</v>
      </c>
      <c r="B49" s="10" t="s">
        <v>303</v>
      </c>
      <c r="C49" s="9">
        <v>-13.9</v>
      </c>
      <c r="D49" s="23">
        <v>230</v>
      </c>
      <c r="E49" s="10" t="s">
        <v>304</v>
      </c>
    </row>
  </sheetData>
  <mergeCells count="6">
    <mergeCell ref="V1:Y1"/>
    <mergeCell ref="AA1:AD1"/>
    <mergeCell ref="V2:W2"/>
    <mergeCell ref="X2:Y2"/>
    <mergeCell ref="AA2:AB2"/>
    <mergeCell ref="AC2:AD2"/>
  </mergeCells>
  <phoneticPr fontId="2" type="noConversion"/>
  <pageMargins left="0.7" right="0.7" top="0.75" bottom="0.75" header="0.3" footer="0.3"/>
  <ignoredErrors>
    <ignoredError sqref="X4:X31 AC4:AC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WangZW</dc:creator>
  <cp:lastModifiedBy>王 梓威</cp:lastModifiedBy>
  <dcterms:created xsi:type="dcterms:W3CDTF">2015-06-05T18:19:34Z</dcterms:created>
  <dcterms:modified xsi:type="dcterms:W3CDTF">2025-12-29T04:38:30Z</dcterms:modified>
</cp:coreProperties>
</file>